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netapp.ijclab.in2p3.fr\PARTAGES\STIRI\Projets européens\Infrastructures\iSAS\templates\"/>
    </mc:Choice>
  </mc:AlternateContent>
  <xr:revisionPtr revIDLastSave="0" documentId="13_ncr:1_{2753AB2C-1BB1-4AAA-AFFB-9967696EF603}" xr6:coauthVersionLast="47" xr6:coauthVersionMax="47" xr10:uidLastSave="{00000000-0000-0000-0000-000000000000}"/>
  <bookViews>
    <workbookView xWindow="-110" yWindow="-110" windowWidth="19420" windowHeight="11500" xr2:uid="{3F52367C-06BE-4D0E-96B6-6AF480270330}"/>
  </bookViews>
  <sheets>
    <sheet name="WP1 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9" i="3" l="1"/>
  <c r="L17" i="3"/>
  <c r="L16" i="3"/>
  <c r="M16" i="3"/>
  <c r="N16" i="3"/>
  <c r="M17" i="3"/>
  <c r="N17" i="3"/>
  <c r="M15" i="3"/>
  <c r="N15" i="3"/>
  <c r="L15" i="3"/>
  <c r="L6" i="3"/>
  <c r="M6" i="3"/>
  <c r="N6" i="3"/>
  <c r="L7" i="3"/>
  <c r="M7" i="3"/>
  <c r="N7" i="3"/>
  <c r="M5" i="3"/>
  <c r="N5" i="3"/>
  <c r="L5" i="3"/>
  <c r="Q9" i="3"/>
  <c r="Q7" i="3"/>
  <c r="Q11" i="3" s="1"/>
  <c r="Q12" i="3" s="1"/>
  <c r="N19" i="3"/>
  <c r="N9" i="3"/>
  <c r="I9" i="3"/>
  <c r="H7" i="3"/>
  <c r="G7" i="3"/>
  <c r="G8" i="3" s="1"/>
  <c r="I8" i="3" s="1"/>
  <c r="N18" i="3" s="1"/>
  <c r="I6" i="3"/>
  <c r="I5" i="3"/>
  <c r="D11" i="3"/>
  <c r="C6" i="3"/>
  <c r="C7" i="3" s="1"/>
  <c r="C9" i="3" s="1"/>
  <c r="B6" i="3"/>
  <c r="B7" i="3" s="1"/>
  <c r="D5" i="3"/>
  <c r="I7" i="3" l="1"/>
  <c r="B9" i="3"/>
  <c r="B8" i="3"/>
  <c r="D7" i="3"/>
  <c r="D6" i="3"/>
  <c r="D8" i="3" l="1"/>
  <c r="B10" i="3"/>
  <c r="D10" i="3" s="1"/>
  <c r="L18" i="3" l="1"/>
  <c r="L8" i="3"/>
  <c r="N8" i="3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adele de-valera</author>
  </authors>
  <commentList>
    <comment ref="B5" authorId="0" shapeId="0" xr:uid="{83B5B70C-D68C-48CA-99F8-C06718AED645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216 369 expected in senior &amp; junior scientists </t>
        </r>
      </text>
    </comment>
    <comment ref="C5" authorId="0" shapeId="0" xr:uid="{19E8208A-4CCE-47BD-AD71-B8E05FB25299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255 300 expected in junior scientists</t>
        </r>
      </text>
    </comment>
    <comment ref="G5" authorId="0" shapeId="0" xr:uid="{79147FB0-CF15-4A5D-A096-ADB3E6D687A3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"Of the two positions, one is filled at HZB since beginning of iSAS, CERN is still working on filling their position"
cf WP1 Padova update
6 525 expected in senior &amp; 
209 844 for junior scientists </t>
        </r>
      </text>
    </comment>
    <comment ref="H5" authorId="0" shapeId="0" xr:uid="{5B3F087A-71E1-4234-86C5-074BC741C9A4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"Of the two positions, one is filled at HZB since beginning of iSAS, CERN is still working on filling their position"
cf WP1 Padova update
Andrei Maalberg joins iSAS as a PostDoc from Helmholtz-Zentrum Berlin from Sept 2024
Specifically, Dr. Maalberg will strengthen HZB’s contribution to WP2 “Low Level RF controls” and the interface to WP1 “Ferro-Electric Fast Reactive Tuners”.
255 300 expected in junior scientists</t>
        </r>
      </text>
    </comment>
    <comment ref="A6" authorId="0" shapeId="0" xr:uid="{30C45E11-E5EA-4402-B104-53B9A5F206EC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Institutes in </t>
        </r>
        <r>
          <rPr>
            <b/>
            <sz val="9"/>
            <color indexed="81"/>
            <rFont val="Tahoma"/>
            <family val="2"/>
          </rPr>
          <t>bold</t>
        </r>
        <r>
          <rPr>
            <sz val="9"/>
            <color indexed="81"/>
            <rFont val="Tahoma"/>
            <family val="2"/>
          </rPr>
          <t xml:space="preserve"> if equipment involved
Institutes in </t>
        </r>
        <r>
          <rPr>
            <i/>
            <sz val="9"/>
            <color indexed="81"/>
            <rFont val="Tahoma"/>
            <family val="2"/>
          </rPr>
          <t>italics</t>
        </r>
        <r>
          <rPr>
            <sz val="9"/>
            <color indexed="81"/>
            <rFont val="Tahoma"/>
            <family val="2"/>
          </rPr>
          <t xml:space="preserve"> if consumables involved
</t>
        </r>
        <r>
          <rPr>
            <b/>
            <i/>
            <sz val="9"/>
            <color indexed="81"/>
            <rFont val="Tahoma"/>
            <family val="2"/>
          </rPr>
          <t>both</t>
        </r>
        <r>
          <rPr>
            <sz val="9"/>
            <color indexed="81"/>
            <rFont val="Tahoma"/>
            <family val="2"/>
          </rPr>
          <t xml:space="preserve"> if both equipment &amp; consumables are invoved</t>
        </r>
      </text>
    </comment>
    <comment ref="B6" authorId="0" shapeId="0" xr:uid="{807BF284-9C81-4F65-95DD-452067499438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50 000 expected in subcontracting 
5 000 expected in travel
13 750 expected in equipment
45 000 expected in consumables</t>
        </r>
      </text>
    </comment>
    <comment ref="C6" authorId="0" shapeId="0" xr:uid="{A1085D0E-29AB-4B68-90BE-918A8ECC1BCE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16 000 expected in travel
200 000 expected in consumables</t>
        </r>
      </text>
    </comment>
    <comment ref="F6" authorId="0" shapeId="0" xr:uid="{E6C1EAE4-7A42-4FC3-B92D-039146786E74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Institutes in </t>
        </r>
        <r>
          <rPr>
            <b/>
            <sz val="9"/>
            <color indexed="81"/>
            <rFont val="Tahoma"/>
            <family val="2"/>
          </rPr>
          <t>bold</t>
        </r>
        <r>
          <rPr>
            <sz val="9"/>
            <color indexed="81"/>
            <rFont val="Tahoma"/>
            <family val="2"/>
          </rPr>
          <t xml:space="preserve"> if equipment involved
Institutes in </t>
        </r>
        <r>
          <rPr>
            <i/>
            <sz val="9"/>
            <color indexed="81"/>
            <rFont val="Tahoma"/>
            <family val="2"/>
          </rPr>
          <t>italics</t>
        </r>
        <r>
          <rPr>
            <sz val="9"/>
            <color indexed="81"/>
            <rFont val="Tahoma"/>
            <family val="2"/>
          </rPr>
          <t xml:space="preserve"> if consumables involved
</t>
        </r>
        <r>
          <rPr>
            <b/>
            <i/>
            <sz val="9"/>
            <color indexed="81"/>
            <rFont val="Tahoma"/>
            <family val="2"/>
          </rPr>
          <t>both</t>
        </r>
        <r>
          <rPr>
            <sz val="9"/>
            <color indexed="81"/>
            <rFont val="Tahoma"/>
            <family val="2"/>
          </rPr>
          <t xml:space="preserve"> if both equipment &amp; consumables are invoved</t>
        </r>
      </text>
    </comment>
    <comment ref="G6" authorId="0" shapeId="0" xr:uid="{03EFBA06-C892-4E28-B561-8A8152545956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"So far only smaller spendings happened for invest/consumables
…
We still need to make a full funding analysis, which requires input from the lab’s administrations, which takes time"
cf WP1Padova update
50 000 expected in subcontracting 
5 000 expected in travel
13 750 expected in equipment
45 000 expected in consumables</t>
        </r>
      </text>
    </comment>
    <comment ref="H6" authorId="0" shapeId="0" xr:uid="{63F1EA4D-6067-4A6B-BBAA-41BF2E4484BC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"So far only smaller spendings happened for invest/consumables
…
We still need to make a full funding analysis, which requires input from the lab’s administrations, which takes time"
cf WP1Padova update
16 000 expected in travel
200 000 expected in consumables</t>
        </r>
      </text>
    </comment>
    <comment ref="K6" authorId="0" shapeId="0" xr:uid="{6D676B5B-AA5E-44EE-B948-66B75E08DFF0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Institutes in </t>
        </r>
        <r>
          <rPr>
            <b/>
            <sz val="9"/>
            <color indexed="81"/>
            <rFont val="Tahoma"/>
            <family val="2"/>
          </rPr>
          <t>bold</t>
        </r>
        <r>
          <rPr>
            <sz val="9"/>
            <color indexed="81"/>
            <rFont val="Tahoma"/>
            <family val="2"/>
          </rPr>
          <t xml:space="preserve"> if equipment involved
Institutes in </t>
        </r>
        <r>
          <rPr>
            <i/>
            <sz val="9"/>
            <color indexed="81"/>
            <rFont val="Tahoma"/>
            <family val="2"/>
          </rPr>
          <t>italics</t>
        </r>
        <r>
          <rPr>
            <sz val="9"/>
            <color indexed="81"/>
            <rFont val="Tahoma"/>
            <family val="2"/>
          </rPr>
          <t xml:space="preserve"> if consumables involved
</t>
        </r>
        <r>
          <rPr>
            <b/>
            <i/>
            <sz val="9"/>
            <color indexed="81"/>
            <rFont val="Tahoma"/>
            <family val="2"/>
          </rPr>
          <t>both</t>
        </r>
        <r>
          <rPr>
            <sz val="9"/>
            <color indexed="81"/>
            <rFont val="Tahoma"/>
            <family val="2"/>
          </rPr>
          <t xml:space="preserve"> if both equipment &amp; consumables are invoved</t>
        </r>
      </text>
    </comment>
    <comment ref="Q6" authorId="0" shapeId="0" xr:uid="{772B28EE-7228-44CF-B41E-C231A8066CFE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"there might be more in kind budget needed at HZB to prepare cavities for the FE-FRT tests"
cf WP1 Padova update</t>
        </r>
      </text>
    </comment>
    <comment ref="A8" authorId="0" shapeId="0" xr:uid="{412E29AD-BF83-4D3A-9FEF-175F18892A29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subtotal of direct costs</t>
        </r>
      </text>
    </comment>
    <comment ref="P8" authorId="0" shapeId="0" xr:uid="{F6A3130A-159C-465A-86E9-BA77046BD2B2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subtotal of direct costs </t>
        </r>
      </text>
    </comment>
    <comment ref="A9" authorId="0" shapeId="0" xr:uid="{0B3B8703-D1CB-4458-BB10-79ECDB23D529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subcontracting costs left out of the equation
25% only apply to direct personnel costs and direct purchase costs</t>
        </r>
      </text>
    </comment>
    <comment ref="B9" authorId="0" shapeId="0" xr:uid="{C284E26A-7C93-4C1C-B55C-F389921174B1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70 029, 75 €</t>
        </r>
      </text>
    </comment>
    <comment ref="P9" authorId="0" shapeId="0" xr:uid="{0ED6FD28-3390-4A78-BB11-E087C00DF938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ls direct costs + mf
</t>
        </r>
      </text>
    </comment>
    <comment ref="L10" authorId="0" shapeId="0" xr:uid="{FA5F3D06-85EA-4F97-9267-140354F86C34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"Increasing costs and eventually shift of lab’s research focus due to new future budget constraints might impact this project"  
cf M8 update</t>
        </r>
      </text>
    </comment>
    <comment ref="P10" authorId="0" shapeId="0" xr:uid="{C9353F6F-25E6-40BA-8355-040039B5C51D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from budget in annex 2 GA p132</t>
        </r>
      </text>
    </comment>
    <comment ref="P11" authorId="0" shapeId="0" xr:uid="{8DC0F8C2-D5AE-445B-9212-E28A0DAF58EF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subtotal matching funds (mf) + total lump sum (ls) grant  </t>
        </r>
      </text>
    </comment>
    <comment ref="K16" authorId="0" shapeId="0" xr:uid="{758ECBB7-5958-4004-A1E9-97653BD81704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Institutes in </t>
        </r>
        <r>
          <rPr>
            <b/>
            <sz val="9"/>
            <color indexed="81"/>
            <rFont val="Tahoma"/>
            <family val="2"/>
          </rPr>
          <t>bold</t>
        </r>
        <r>
          <rPr>
            <sz val="9"/>
            <color indexed="81"/>
            <rFont val="Tahoma"/>
            <family val="2"/>
          </rPr>
          <t xml:space="preserve"> if equipment involved
Institutes in </t>
        </r>
        <r>
          <rPr>
            <i/>
            <sz val="9"/>
            <color indexed="81"/>
            <rFont val="Tahoma"/>
            <family val="2"/>
          </rPr>
          <t>italics</t>
        </r>
        <r>
          <rPr>
            <sz val="9"/>
            <color indexed="81"/>
            <rFont val="Tahoma"/>
            <family val="2"/>
          </rPr>
          <t xml:space="preserve"> if consumables involved
</t>
        </r>
        <r>
          <rPr>
            <b/>
            <i/>
            <sz val="9"/>
            <color indexed="81"/>
            <rFont val="Tahoma"/>
            <family val="2"/>
          </rPr>
          <t>both</t>
        </r>
        <r>
          <rPr>
            <sz val="9"/>
            <color indexed="81"/>
            <rFont val="Tahoma"/>
            <family val="2"/>
          </rPr>
          <t xml:space="preserve"> if both equipment &amp; consumables are invoved</t>
        </r>
      </text>
    </comment>
    <comment ref="L20" authorId="0" shapeId="0" xr:uid="{F1B17889-1843-4F1E-952C-338EA15D1DC4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"Increasing costs and eventually shift of lab’s research focus due to new future budget constraints might impact this project"  
cf M8 update</t>
        </r>
      </text>
    </comment>
  </commentList>
</comments>
</file>

<file path=xl/sharedStrings.xml><?xml version="1.0" encoding="utf-8"?>
<sst xmlns="http://schemas.openxmlformats.org/spreadsheetml/2006/main" count="60" uniqueCount="29">
  <si>
    <t>WP1</t>
  </si>
  <si>
    <t>Total</t>
  </si>
  <si>
    <t>Funds engaged to date</t>
  </si>
  <si>
    <t>CERN</t>
  </si>
  <si>
    <t>HZB</t>
  </si>
  <si>
    <t>Staff</t>
  </si>
  <si>
    <t>Other expenses</t>
  </si>
  <si>
    <t>Subtotal/institute/WP</t>
  </si>
  <si>
    <t>Subtotal/WP</t>
  </si>
  <si>
    <t>Grant (max)</t>
  </si>
  <si>
    <t>Indirect costs 25%</t>
  </si>
  <si>
    <t>Total /WP</t>
  </si>
  <si>
    <t>in €</t>
  </si>
  <si>
    <t>Deviation (yet)?</t>
  </si>
  <si>
    <t>No, but</t>
  </si>
  <si>
    <t>No</t>
  </si>
  <si>
    <t>in %</t>
  </si>
  <si>
    <t>Matching personnel</t>
  </si>
  <si>
    <t>Matching materials</t>
  </si>
  <si>
    <t>Subtotal mf/WP</t>
  </si>
  <si>
    <t>Subtotal ls/WP</t>
  </si>
  <si>
    <t xml:space="preserve">Subtotal /WP </t>
  </si>
  <si>
    <t xml:space="preserve">Total lump sum grant </t>
  </si>
  <si>
    <t xml:space="preserve">Total budget </t>
  </si>
  <si>
    <t>% ls/total budget</t>
  </si>
  <si>
    <t>WP1 expected</t>
  </si>
  <si>
    <t>WP1 expenses</t>
  </si>
  <si>
    <t>WP1 deviations</t>
  </si>
  <si>
    <t>WP1 matching funds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</si>
</sst>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\ &quot;€&quot;"/>
    <numFmt numFmtId="165" formatCode="#,##0.00\ &quot;€&quot;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i/>
      <sz val="9"/>
      <color indexed="81"/>
      <name val="Tahoma"/>
      <family val="2"/>
    </font>
    <font>
      <b/>
      <i/>
      <sz val="9"/>
      <color indexed="81"/>
      <name val="Tahoma"/>
      <family val="2"/>
    </font>
    <font>
      <b/>
      <sz val="10"/>
      <color theme="1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B6ECC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000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94">
    <xf numFmtId="0" fontId="0" fillId="0" borderId="0" xfId="0"/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5" fillId="3" borderId="4" xfId="0" applyFont="1" applyFill="1" applyBorder="1" applyAlignment="1">
      <alignment horizontal="center" vertical="center"/>
    </xf>
    <xf numFmtId="0" fontId="3" fillId="0" borderId="0" xfId="0" applyFont="1"/>
    <xf numFmtId="0" fontId="6" fillId="2" borderId="5" xfId="0" applyFont="1" applyFill="1" applyBorder="1" applyAlignment="1">
      <alignment horizontal="center"/>
    </xf>
    <xf numFmtId="0" fontId="7" fillId="2" borderId="6" xfId="0" applyFont="1" applyFill="1" applyBorder="1" applyAlignment="1">
      <alignment horizontal="center"/>
    </xf>
    <xf numFmtId="0" fontId="5" fillId="3" borderId="8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left" vertical="center" wrapText="1"/>
    </xf>
    <xf numFmtId="164" fontId="4" fillId="4" borderId="9" xfId="0" applyNumberFormat="1" applyFont="1" applyFill="1" applyBorder="1" applyAlignment="1">
      <alignment horizontal="center" vertical="center" wrapText="1"/>
    </xf>
    <xf numFmtId="164" fontId="4" fillId="4" borderId="10" xfId="0" applyNumberFormat="1" applyFont="1" applyFill="1" applyBorder="1" applyAlignment="1">
      <alignment horizontal="center" vertical="center" wrapText="1"/>
    </xf>
    <xf numFmtId="9" fontId="4" fillId="4" borderId="10" xfId="1" applyFont="1" applyFill="1" applyBorder="1" applyAlignment="1">
      <alignment horizontal="center" vertical="center" wrapText="1"/>
    </xf>
    <xf numFmtId="164" fontId="4" fillId="5" borderId="12" xfId="0" applyNumberFormat="1" applyFont="1" applyFill="1" applyBorder="1" applyAlignment="1">
      <alignment horizontal="center" vertical="center" wrapText="1"/>
    </xf>
    <xf numFmtId="0" fontId="4" fillId="6" borderId="13" xfId="0" applyFont="1" applyFill="1" applyBorder="1" applyAlignment="1">
      <alignment horizontal="left" vertical="center"/>
    </xf>
    <xf numFmtId="164" fontId="4" fillId="6" borderId="14" xfId="0" applyNumberFormat="1" applyFont="1" applyFill="1" applyBorder="1" applyAlignment="1">
      <alignment horizontal="center" vertical="center"/>
    </xf>
    <xf numFmtId="164" fontId="4" fillId="6" borderId="15" xfId="0" applyNumberFormat="1" applyFont="1" applyFill="1" applyBorder="1" applyAlignment="1">
      <alignment horizontal="center" vertical="center"/>
    </xf>
    <xf numFmtId="164" fontId="4" fillId="6" borderId="18" xfId="0" applyNumberFormat="1" applyFont="1" applyFill="1" applyBorder="1" applyAlignment="1">
      <alignment horizontal="center" vertical="center"/>
    </xf>
    <xf numFmtId="164" fontId="4" fillId="6" borderId="13" xfId="0" applyNumberFormat="1" applyFont="1" applyFill="1" applyBorder="1" applyAlignment="1">
      <alignment horizontal="center" vertical="center"/>
    </xf>
    <xf numFmtId="164" fontId="4" fillId="7" borderId="13" xfId="0" applyNumberFormat="1" applyFont="1" applyFill="1" applyBorder="1" applyAlignment="1">
      <alignment horizontal="center" vertical="center"/>
    </xf>
    <xf numFmtId="0" fontId="4" fillId="8" borderId="4" xfId="0" applyFont="1" applyFill="1" applyBorder="1" applyAlignment="1">
      <alignment vertical="center"/>
    </xf>
    <xf numFmtId="164" fontId="4" fillId="8" borderId="19" xfId="0" applyNumberFormat="1" applyFont="1" applyFill="1" applyBorder="1" applyAlignment="1">
      <alignment horizontal="center" vertical="center"/>
    </xf>
    <xf numFmtId="164" fontId="4" fillId="8" borderId="20" xfId="0" applyNumberFormat="1" applyFont="1" applyFill="1" applyBorder="1" applyAlignment="1">
      <alignment horizontal="center" vertical="center"/>
    </xf>
    <xf numFmtId="164" fontId="4" fillId="8" borderId="21" xfId="0" applyNumberFormat="1" applyFont="1" applyFill="1" applyBorder="1" applyAlignment="1">
      <alignment horizontal="center" vertical="center"/>
    </xf>
    <xf numFmtId="164" fontId="4" fillId="9" borderId="21" xfId="0" applyNumberFormat="1" applyFont="1" applyFill="1" applyBorder="1" applyAlignment="1">
      <alignment horizontal="center" vertical="center"/>
    </xf>
    <xf numFmtId="0" fontId="4" fillId="8" borderId="22" xfId="0" applyFont="1" applyFill="1" applyBorder="1" applyAlignment="1">
      <alignment vertical="center"/>
    </xf>
    <xf numFmtId="164" fontId="4" fillId="8" borderId="5" xfId="0" applyNumberFormat="1" applyFont="1" applyFill="1" applyBorder="1" applyAlignment="1">
      <alignment horizontal="center" vertical="center"/>
    </xf>
    <xf numFmtId="164" fontId="4" fillId="8" borderId="7" xfId="0" applyNumberFormat="1" applyFont="1" applyFill="1" applyBorder="1" applyAlignment="1">
      <alignment horizontal="center" vertical="center"/>
    </xf>
    <xf numFmtId="164" fontId="4" fillId="8" borderId="8" xfId="0" applyNumberFormat="1" applyFont="1" applyFill="1" applyBorder="1" applyAlignment="1">
      <alignment horizontal="center" vertical="center"/>
    </xf>
    <xf numFmtId="164" fontId="4" fillId="9" borderId="8" xfId="0" applyNumberFormat="1" applyFont="1" applyFill="1" applyBorder="1" applyAlignment="1">
      <alignment horizontal="center" vertical="center"/>
    </xf>
    <xf numFmtId="0" fontId="4" fillId="10" borderId="23" xfId="0" applyFont="1" applyFill="1" applyBorder="1" applyAlignment="1">
      <alignment vertical="center"/>
    </xf>
    <xf numFmtId="164" fontId="4" fillId="10" borderId="24" xfId="0" applyNumberFormat="1" applyFont="1" applyFill="1" applyBorder="1" applyAlignment="1">
      <alignment horizontal="center" vertical="center"/>
    </xf>
    <xf numFmtId="164" fontId="4" fillId="10" borderId="25" xfId="0" applyNumberFormat="1" applyFont="1" applyFill="1" applyBorder="1" applyAlignment="1">
      <alignment horizontal="center" vertical="center"/>
    </xf>
    <xf numFmtId="165" fontId="8" fillId="11" borderId="23" xfId="0" applyNumberFormat="1" applyFont="1" applyFill="1" applyBorder="1" applyAlignment="1">
      <alignment horizontal="center" vertical="center"/>
    </xf>
    <xf numFmtId="0" fontId="4" fillId="4" borderId="26" xfId="0" applyFont="1" applyFill="1" applyBorder="1" applyAlignment="1">
      <alignment horizontal="left" vertical="center" wrapText="1"/>
    </xf>
    <xf numFmtId="164" fontId="4" fillId="4" borderId="26" xfId="0" applyNumberFormat="1" applyFont="1" applyFill="1" applyBorder="1" applyAlignment="1">
      <alignment horizontal="center" vertical="center" wrapText="1"/>
    </xf>
    <xf numFmtId="164" fontId="4" fillId="4" borderId="3" xfId="0" applyNumberFormat="1" applyFont="1" applyFill="1" applyBorder="1" applyAlignment="1">
      <alignment horizontal="center" vertical="center" wrapText="1"/>
    </xf>
    <xf numFmtId="164" fontId="4" fillId="4" borderId="4" xfId="0" applyNumberFormat="1" applyFont="1" applyFill="1" applyBorder="1" applyAlignment="1">
      <alignment horizontal="center" vertical="center" wrapText="1"/>
    </xf>
    <xf numFmtId="164" fontId="4" fillId="5" borderId="11" xfId="0" applyNumberFormat="1" applyFont="1" applyFill="1" applyBorder="1" applyAlignment="1">
      <alignment horizontal="center" vertical="center" wrapText="1"/>
    </xf>
    <xf numFmtId="0" fontId="4" fillId="6" borderId="14" xfId="0" applyFont="1" applyFill="1" applyBorder="1" applyAlignment="1">
      <alignment horizontal="left" vertical="center"/>
    </xf>
    <xf numFmtId="164" fontId="4" fillId="7" borderId="17" xfId="0" applyNumberFormat="1" applyFont="1" applyFill="1" applyBorder="1" applyAlignment="1">
      <alignment horizontal="center" vertical="center"/>
    </xf>
    <xf numFmtId="0" fontId="4" fillId="8" borderId="26" xfId="0" applyFont="1" applyFill="1" applyBorder="1" applyAlignment="1">
      <alignment vertical="center"/>
    </xf>
    <xf numFmtId="164" fontId="4" fillId="9" borderId="4" xfId="0" applyNumberFormat="1" applyFont="1" applyFill="1" applyBorder="1" applyAlignment="1">
      <alignment horizontal="center" vertical="center"/>
    </xf>
    <xf numFmtId="0" fontId="4" fillId="8" borderId="28" xfId="0" applyFont="1" applyFill="1" applyBorder="1" applyAlignment="1">
      <alignment vertical="center"/>
    </xf>
    <xf numFmtId="164" fontId="4" fillId="8" borderId="16" xfId="0" applyNumberFormat="1" applyFont="1" applyFill="1" applyBorder="1" applyAlignment="1">
      <alignment horizontal="center" vertical="center"/>
    </xf>
    <xf numFmtId="164" fontId="4" fillId="8" borderId="18" xfId="0" applyNumberFormat="1" applyFont="1" applyFill="1" applyBorder="1" applyAlignment="1">
      <alignment horizontal="center" vertical="center"/>
    </xf>
    <xf numFmtId="164" fontId="4" fillId="8" borderId="13" xfId="0" applyNumberFormat="1" applyFont="1" applyFill="1" applyBorder="1" applyAlignment="1">
      <alignment horizontal="center" vertical="center"/>
    </xf>
    <xf numFmtId="164" fontId="4" fillId="9" borderId="29" xfId="0" applyNumberFormat="1" applyFont="1" applyFill="1" applyBorder="1" applyAlignment="1">
      <alignment horizontal="center" vertical="center"/>
    </xf>
    <xf numFmtId="0" fontId="4" fillId="12" borderId="4" xfId="0" applyFont="1" applyFill="1" applyBorder="1" applyAlignment="1">
      <alignment vertical="center"/>
    </xf>
    <xf numFmtId="164" fontId="4" fillId="12" borderId="1" xfId="0" applyNumberFormat="1" applyFont="1" applyFill="1" applyBorder="1" applyAlignment="1">
      <alignment horizontal="center" vertical="center"/>
    </xf>
    <xf numFmtId="164" fontId="4" fillId="12" borderId="3" xfId="0" applyNumberFormat="1" applyFont="1" applyFill="1" applyBorder="1" applyAlignment="1">
      <alignment horizontal="center" vertical="center"/>
    </xf>
    <xf numFmtId="0" fontId="4" fillId="12" borderId="29" xfId="0" applyFont="1" applyFill="1" applyBorder="1" applyAlignment="1">
      <alignment vertical="center"/>
    </xf>
    <xf numFmtId="164" fontId="4" fillId="12" borderId="30" xfId="0" applyNumberFormat="1" applyFont="1" applyFill="1" applyBorder="1" applyAlignment="1">
      <alignment horizontal="center" vertical="center"/>
    </xf>
    <xf numFmtId="164" fontId="4" fillId="12" borderId="31" xfId="0" applyNumberFormat="1" applyFont="1" applyFill="1" applyBorder="1" applyAlignment="1">
      <alignment horizontal="center" vertical="center"/>
    </xf>
    <xf numFmtId="0" fontId="4" fillId="10" borderId="32" xfId="0" applyFont="1" applyFill="1" applyBorder="1" applyAlignment="1">
      <alignment vertical="center"/>
    </xf>
    <xf numFmtId="164" fontId="4" fillId="10" borderId="32" xfId="0" applyNumberFormat="1" applyFont="1" applyFill="1" applyBorder="1" applyAlignment="1">
      <alignment horizontal="center" vertical="center"/>
    </xf>
    <xf numFmtId="164" fontId="4" fillId="10" borderId="33" xfId="0" applyNumberFormat="1" applyFont="1" applyFill="1" applyBorder="1" applyAlignment="1">
      <alignment horizontal="center" vertical="center"/>
    </xf>
    <xf numFmtId="165" fontId="8" fillId="11" borderId="33" xfId="0" applyNumberFormat="1" applyFont="1" applyFill="1" applyBorder="1" applyAlignment="1">
      <alignment horizontal="center" vertical="center"/>
    </xf>
    <xf numFmtId="0" fontId="4" fillId="10" borderId="34" xfId="0" applyFont="1" applyFill="1" applyBorder="1" applyAlignment="1">
      <alignment vertical="center"/>
    </xf>
    <xf numFmtId="0" fontId="4" fillId="10" borderId="8" xfId="0" applyFont="1" applyFill="1" applyBorder="1" applyAlignment="1">
      <alignment vertical="center"/>
    </xf>
    <xf numFmtId="0" fontId="4" fillId="10" borderId="5" xfId="0" applyFont="1" applyFill="1" applyBorder="1" applyAlignment="1">
      <alignment horizontal="center" vertical="center"/>
    </xf>
    <xf numFmtId="0" fontId="4" fillId="10" borderId="7" xfId="0" applyFont="1" applyFill="1" applyBorder="1" applyAlignment="1">
      <alignment horizontal="center" vertical="center"/>
    </xf>
    <xf numFmtId="0" fontId="8" fillId="11" borderId="8" xfId="0" applyFont="1" applyFill="1" applyBorder="1" applyAlignment="1">
      <alignment horizontal="center" vertical="center"/>
    </xf>
    <xf numFmtId="20" fontId="0" fillId="0" borderId="0" xfId="0" applyNumberFormat="1"/>
    <xf numFmtId="9" fontId="4" fillId="4" borderId="9" xfId="1" applyFont="1" applyFill="1" applyBorder="1" applyAlignment="1">
      <alignment horizontal="center" vertical="center" wrapText="1"/>
    </xf>
    <xf numFmtId="9" fontId="4" fillId="5" borderId="12" xfId="1" applyFont="1" applyFill="1" applyBorder="1" applyAlignment="1">
      <alignment horizontal="center" vertical="center" wrapText="1"/>
    </xf>
    <xf numFmtId="9" fontId="4" fillId="6" borderId="14" xfId="1" applyFont="1" applyFill="1" applyBorder="1" applyAlignment="1">
      <alignment horizontal="center" vertical="center"/>
    </xf>
    <xf numFmtId="9" fontId="4" fillId="6" borderId="15" xfId="1" applyFont="1" applyFill="1" applyBorder="1" applyAlignment="1">
      <alignment horizontal="center" vertical="center"/>
    </xf>
    <xf numFmtId="9" fontId="4" fillId="7" borderId="13" xfId="1" applyFont="1" applyFill="1" applyBorder="1" applyAlignment="1">
      <alignment horizontal="center" vertical="center"/>
    </xf>
    <xf numFmtId="9" fontId="4" fillId="8" borderId="19" xfId="1" applyFont="1" applyFill="1" applyBorder="1" applyAlignment="1">
      <alignment horizontal="center" vertical="center"/>
    </xf>
    <xf numFmtId="9" fontId="4" fillId="8" borderId="20" xfId="1" applyFont="1" applyFill="1" applyBorder="1" applyAlignment="1">
      <alignment horizontal="center" vertical="center"/>
    </xf>
    <xf numFmtId="9" fontId="4" fillId="9" borderId="21" xfId="1" applyFont="1" applyFill="1" applyBorder="1" applyAlignment="1">
      <alignment horizontal="center" vertical="center"/>
    </xf>
    <xf numFmtId="9" fontId="4" fillId="8" borderId="5" xfId="1" applyFont="1" applyFill="1" applyBorder="1" applyAlignment="1">
      <alignment horizontal="center" vertical="center"/>
    </xf>
    <xf numFmtId="9" fontId="4" fillId="8" borderId="7" xfId="1" applyFont="1" applyFill="1" applyBorder="1" applyAlignment="1">
      <alignment horizontal="center" vertical="center"/>
    </xf>
    <xf numFmtId="9" fontId="4" fillId="9" borderId="8" xfId="1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/>
    </xf>
    <xf numFmtId="0" fontId="4" fillId="4" borderId="4" xfId="0" applyFont="1" applyFill="1" applyBorder="1" applyAlignment="1">
      <alignment horizontal="left" vertical="center"/>
    </xf>
    <xf numFmtId="0" fontId="4" fillId="8" borderId="34" xfId="0" applyFont="1" applyFill="1" applyBorder="1" applyAlignment="1">
      <alignment vertical="center"/>
    </xf>
    <xf numFmtId="0" fontId="4" fillId="8" borderId="8" xfId="0" applyFont="1" applyFill="1" applyBorder="1" applyAlignment="1">
      <alignment vertical="center"/>
    </xf>
    <xf numFmtId="0" fontId="4" fillId="10" borderId="21" xfId="0" applyFont="1" applyFill="1" applyBorder="1" applyAlignment="1">
      <alignment vertical="center"/>
    </xf>
    <xf numFmtId="164" fontId="4" fillId="10" borderId="21" xfId="0" applyNumberFormat="1" applyFont="1" applyFill="1" applyBorder="1" applyAlignment="1">
      <alignment horizontal="center" vertical="center"/>
    </xf>
    <xf numFmtId="0" fontId="4" fillId="10" borderId="29" xfId="0" applyFont="1" applyFill="1" applyBorder="1" applyAlignment="1">
      <alignment vertical="center"/>
    </xf>
    <xf numFmtId="164" fontId="4" fillId="10" borderId="29" xfId="0" applyNumberFormat="1" applyFont="1" applyFill="1" applyBorder="1" applyAlignment="1">
      <alignment horizontal="center" vertical="center"/>
    </xf>
    <xf numFmtId="9" fontId="4" fillId="10" borderId="8" xfId="1" applyFont="1" applyFill="1" applyBorder="1" applyAlignment="1">
      <alignment horizontal="center" vertical="center"/>
    </xf>
    <xf numFmtId="0" fontId="5" fillId="3" borderId="21" xfId="0" applyFont="1" applyFill="1" applyBorder="1" applyAlignment="1">
      <alignment horizontal="center" vertical="center"/>
    </xf>
    <xf numFmtId="0" fontId="5" fillId="3" borderId="22" xfId="0" applyFont="1" applyFill="1" applyBorder="1" applyAlignment="1">
      <alignment horizontal="center" vertical="center"/>
    </xf>
    <xf numFmtId="0" fontId="3" fillId="2" borderId="26" xfId="0" applyFont="1" applyFill="1" applyBorder="1" applyAlignment="1">
      <alignment horizontal="center"/>
    </xf>
    <xf numFmtId="0" fontId="3" fillId="2" borderId="27" xfId="0" applyFont="1" applyFill="1" applyBorder="1" applyAlignment="1">
      <alignment horizontal="center"/>
    </xf>
    <xf numFmtId="164" fontId="4" fillId="10" borderId="26" xfId="0" applyNumberFormat="1" applyFont="1" applyFill="1" applyBorder="1" applyAlignment="1">
      <alignment horizontal="center" vertical="center"/>
    </xf>
    <xf numFmtId="164" fontId="4" fillId="10" borderId="27" xfId="0" applyNumberFormat="1" applyFont="1" applyFill="1" applyBorder="1" applyAlignment="1">
      <alignment horizontal="center" vertical="center"/>
    </xf>
    <xf numFmtId="0" fontId="13" fillId="0" borderId="0" xfId="0" applyFont="1"/>
    <xf numFmtId="0" fontId="13" fillId="0" borderId="0" xfId="0" applyFont="1" applyAlignment="1">
      <alignment horizontal="center"/>
    </xf>
    <xf numFmtId="0" fontId="2" fillId="0" borderId="0" xfId="0" applyFont="1"/>
    <xf numFmtId="164" fontId="8" fillId="11" borderId="34" xfId="0" applyNumberFormat="1" applyFont="1" applyFill="1" applyBorder="1" applyAlignment="1">
      <alignment horizontal="center" vertical="center"/>
    </xf>
    <xf numFmtId="165" fontId="8" fillId="11" borderId="8" xfId="0" applyNumberFormat="1" applyFont="1" applyFill="1" applyBorder="1" applyAlignment="1">
      <alignment horizontal="center" vertical="center"/>
    </xf>
  </cellXfs>
  <cellStyles count="2">
    <cellStyle name="Normal" xfId="0" builtinId="0"/>
    <cellStyle name="Pourcentag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8A9AC2-1340-4AC5-B4CE-30735DEE7586}">
  <dimension ref="A1:Q20"/>
  <sheetViews>
    <sheetView tabSelected="1" zoomScale="90" zoomScaleNormal="90" workbookViewId="0">
      <selection activeCell="F17" sqref="F17"/>
    </sheetView>
  </sheetViews>
  <sheetFormatPr baseColWidth="10" defaultRowHeight="14.5" x14ac:dyDescent="0.35"/>
  <cols>
    <col min="1" max="1" width="17.81640625" bestFit="1" customWidth="1"/>
    <col min="2" max="3" width="8.08984375" customWidth="1"/>
    <col min="4" max="4" width="10.36328125" bestFit="1" customWidth="1"/>
    <col min="5" max="5" width="1.81640625" customWidth="1"/>
    <col min="6" max="6" width="18.26953125" bestFit="1" customWidth="1"/>
    <col min="7" max="8" width="8.08984375" customWidth="1"/>
    <col min="9" max="9" width="10.36328125" bestFit="1" customWidth="1"/>
    <col min="10" max="10" width="1.81640625" customWidth="1"/>
    <col min="11" max="11" width="17.81640625" bestFit="1" customWidth="1"/>
    <col min="12" max="14" width="8.08984375" customWidth="1"/>
    <col min="15" max="15" width="1.81640625" customWidth="1"/>
    <col min="16" max="16" width="17.7265625" bestFit="1" customWidth="1"/>
    <col min="17" max="17" width="9.453125" bestFit="1" customWidth="1"/>
  </cols>
  <sheetData>
    <row r="1" spans="1:17" s="91" customFormat="1" x14ac:dyDescent="0.35">
      <c r="A1" s="90" t="s">
        <v>25</v>
      </c>
      <c r="B1" s="90"/>
      <c r="C1" s="90"/>
      <c r="D1" s="90"/>
      <c r="F1" s="90" t="s">
        <v>26</v>
      </c>
      <c r="G1" s="90"/>
      <c r="H1" s="90"/>
      <c r="I1" s="90"/>
      <c r="K1" s="90" t="s">
        <v>27</v>
      </c>
      <c r="L1" s="90"/>
      <c r="M1" s="90"/>
      <c r="N1" s="90"/>
      <c r="P1" s="90" t="s">
        <v>28</v>
      </c>
      <c r="Q1" s="90"/>
    </row>
    <row r="2" spans="1:17" ht="15" thickBot="1" x14ac:dyDescent="0.4"/>
    <row r="3" spans="1:17" ht="15" thickBot="1" x14ac:dyDescent="0.4">
      <c r="B3" s="1" t="s">
        <v>0</v>
      </c>
      <c r="C3" s="2"/>
      <c r="D3" s="3" t="s">
        <v>1</v>
      </c>
      <c r="F3" s="89"/>
      <c r="G3" s="85" t="s">
        <v>0</v>
      </c>
      <c r="H3" s="86"/>
      <c r="I3" s="83" t="s">
        <v>1</v>
      </c>
      <c r="L3" s="85" t="s">
        <v>0</v>
      </c>
      <c r="M3" s="86"/>
      <c r="N3" s="83" t="s">
        <v>1</v>
      </c>
    </row>
    <row r="4" spans="1:17" ht="15" thickBot="1" x14ac:dyDescent="0.4">
      <c r="A4" s="89"/>
      <c r="B4" s="5" t="s">
        <v>3</v>
      </c>
      <c r="C4" s="6" t="s">
        <v>4</v>
      </c>
      <c r="D4" s="7"/>
      <c r="F4" s="4" t="s">
        <v>2</v>
      </c>
      <c r="G4" s="5" t="s">
        <v>3</v>
      </c>
      <c r="H4" s="6" t="s">
        <v>4</v>
      </c>
      <c r="I4" s="84"/>
      <c r="K4" s="4" t="s">
        <v>12</v>
      </c>
      <c r="L4" s="5" t="s">
        <v>3</v>
      </c>
      <c r="M4" s="6" t="s">
        <v>4</v>
      </c>
      <c r="N4" s="84"/>
      <c r="P4" s="89"/>
      <c r="Q4" s="74" t="s">
        <v>0</v>
      </c>
    </row>
    <row r="5" spans="1:17" x14ac:dyDescent="0.35">
      <c r="A5" s="33" t="s">
        <v>5</v>
      </c>
      <c r="B5" s="34">
        <v>216369</v>
      </c>
      <c r="C5" s="35">
        <v>255300</v>
      </c>
      <c r="D5" s="37">
        <f>SUM(B5:C5)</f>
        <v>471669</v>
      </c>
      <c r="F5" s="8" t="s">
        <v>5</v>
      </c>
      <c r="G5" s="9">
        <v>0</v>
      </c>
      <c r="H5" s="10">
        <v>255300</v>
      </c>
      <c r="I5" s="12">
        <f>SUM(G5:H5)</f>
        <v>255300</v>
      </c>
      <c r="K5" s="8" t="s">
        <v>5</v>
      </c>
      <c r="L5" s="9">
        <f>B5-G5</f>
        <v>216369</v>
      </c>
      <c r="M5" s="10">
        <f t="shared" ref="M5:N5" si="0">C5-H5</f>
        <v>0</v>
      </c>
      <c r="N5" s="12">
        <f t="shared" si="0"/>
        <v>216369</v>
      </c>
      <c r="P5" s="75" t="s">
        <v>17</v>
      </c>
      <c r="Q5" s="36">
        <v>784000</v>
      </c>
    </row>
    <row r="6" spans="1:17" ht="15" thickBot="1" x14ac:dyDescent="0.4">
      <c r="A6" s="38" t="s">
        <v>6</v>
      </c>
      <c r="B6" s="14">
        <f>50000+5000+13750+45000</f>
        <v>113750</v>
      </c>
      <c r="C6" s="16">
        <f>16000+200000</f>
        <v>216000</v>
      </c>
      <c r="D6" s="39">
        <f>SUM(B6:C6)</f>
        <v>329750</v>
      </c>
      <c r="F6" s="13" t="s">
        <v>6</v>
      </c>
      <c r="G6" s="14">
        <v>0</v>
      </c>
      <c r="H6" s="15">
        <v>0</v>
      </c>
      <c r="I6" s="18">
        <f>SUM(G6:H6)</f>
        <v>0</v>
      </c>
      <c r="K6" s="13" t="s">
        <v>6</v>
      </c>
      <c r="L6" s="14">
        <f t="shared" ref="L6:L7" si="1">B6-G6</f>
        <v>113750</v>
      </c>
      <c r="M6" s="15">
        <f t="shared" ref="M6:M7" si="2">C6-H6</f>
        <v>216000</v>
      </c>
      <c r="N6" s="18">
        <f t="shared" ref="N6:N7" si="3">D6-I6</f>
        <v>329750</v>
      </c>
      <c r="P6" s="13" t="s">
        <v>18</v>
      </c>
      <c r="Q6" s="17">
        <v>277800</v>
      </c>
    </row>
    <row r="7" spans="1:17" x14ac:dyDescent="0.35">
      <c r="A7" s="40" t="s">
        <v>7</v>
      </c>
      <c r="B7" s="20">
        <f>B5+B6</f>
        <v>330119</v>
      </c>
      <c r="C7" s="22">
        <f>C5+C6</f>
        <v>471300</v>
      </c>
      <c r="D7" s="41">
        <f>SUM(B7:C7)</f>
        <v>801419</v>
      </c>
      <c r="F7" s="19" t="s">
        <v>7</v>
      </c>
      <c r="G7" s="20">
        <f>G5+G6</f>
        <v>0</v>
      </c>
      <c r="H7" s="21">
        <f t="shared" ref="H7" si="4">H5+H6</f>
        <v>255300</v>
      </c>
      <c r="I7" s="23">
        <f>SUM(G7:H7)</f>
        <v>255300</v>
      </c>
      <c r="K7" s="19" t="s">
        <v>7</v>
      </c>
      <c r="L7" s="20">
        <f t="shared" si="1"/>
        <v>330119</v>
      </c>
      <c r="M7" s="21">
        <f t="shared" si="2"/>
        <v>216000</v>
      </c>
      <c r="N7" s="23">
        <f t="shared" si="3"/>
        <v>546119</v>
      </c>
      <c r="P7" s="19" t="s">
        <v>19</v>
      </c>
      <c r="Q7" s="22">
        <f>Q5+Q6</f>
        <v>1061800</v>
      </c>
    </row>
    <row r="8" spans="1:17" ht="15" thickBot="1" x14ac:dyDescent="0.4">
      <c r="A8" s="42" t="s">
        <v>8</v>
      </c>
      <c r="B8" s="43">
        <f>B7+C7</f>
        <v>801419</v>
      </c>
      <c r="C8" s="44"/>
      <c r="D8" s="46">
        <f>SUM(B8:C8)</f>
        <v>801419</v>
      </c>
      <c r="F8" s="24" t="s">
        <v>8</v>
      </c>
      <c r="G8" s="25">
        <f>G7+H7</f>
        <v>255300</v>
      </c>
      <c r="H8" s="26"/>
      <c r="I8" s="28">
        <f>SUM(G8:H8)</f>
        <v>255300</v>
      </c>
      <c r="K8" s="24" t="s">
        <v>8</v>
      </c>
      <c r="L8" s="25">
        <f>L7+M7</f>
        <v>546119</v>
      </c>
      <c r="M8" s="26"/>
      <c r="N8" s="28">
        <f>SUM(L8:M8)</f>
        <v>546119</v>
      </c>
      <c r="P8" s="76" t="s">
        <v>20</v>
      </c>
      <c r="Q8" s="45">
        <v>801419</v>
      </c>
    </row>
    <row r="9" spans="1:17" ht="15" thickBot="1" x14ac:dyDescent="0.4">
      <c r="A9" s="47" t="s">
        <v>10</v>
      </c>
      <c r="B9" s="48">
        <f>(B7-50000)*0.25</f>
        <v>70029.75</v>
      </c>
      <c r="C9" s="49">
        <f t="shared" ref="C9" si="5">C7*0.25</f>
        <v>117825</v>
      </c>
      <c r="D9" s="46">
        <f>SUM(B9:C9)</f>
        <v>187854.75</v>
      </c>
      <c r="F9" s="29" t="s">
        <v>9</v>
      </c>
      <c r="G9" s="30">
        <v>989273.75</v>
      </c>
      <c r="H9" s="31"/>
      <c r="I9" s="32">
        <f>SUM(G9:H9)</f>
        <v>989273.75</v>
      </c>
      <c r="K9" s="57" t="s">
        <v>9</v>
      </c>
      <c r="L9" s="87">
        <v>989273.75</v>
      </c>
      <c r="M9" s="88"/>
      <c r="N9" s="92">
        <f>SUM(L9:M9)</f>
        <v>989273.75</v>
      </c>
      <c r="P9" s="77" t="s">
        <v>21</v>
      </c>
      <c r="Q9" s="27">
        <f>Q10+Q8</f>
        <v>1790692.75</v>
      </c>
    </row>
    <row r="10" spans="1:17" ht="15" thickBot="1" x14ac:dyDescent="0.4">
      <c r="A10" s="50" t="s">
        <v>11</v>
      </c>
      <c r="B10" s="51">
        <f>B8+B9+C9</f>
        <v>989273.75</v>
      </c>
      <c r="C10" s="52"/>
      <c r="D10" s="93">
        <f>SUM(B10:C10)</f>
        <v>989273.75</v>
      </c>
      <c r="K10" s="58" t="s">
        <v>13</v>
      </c>
      <c r="L10" s="59" t="s">
        <v>14</v>
      </c>
      <c r="M10" s="60"/>
      <c r="N10" s="61" t="s">
        <v>15</v>
      </c>
      <c r="P10" s="78" t="s">
        <v>22</v>
      </c>
      <c r="Q10" s="79">
        <v>989273.75</v>
      </c>
    </row>
    <row r="11" spans="1:17" ht="15" thickBot="1" x14ac:dyDescent="0.4">
      <c r="A11" s="53" t="s">
        <v>9</v>
      </c>
      <c r="B11" s="54">
        <v>989273.75</v>
      </c>
      <c r="C11" s="55"/>
      <c r="D11" s="56">
        <f>SUM(B11:C11)</f>
        <v>989273.75</v>
      </c>
      <c r="N11" s="62"/>
      <c r="P11" s="80" t="s">
        <v>23</v>
      </c>
      <c r="Q11" s="81">
        <f>Q7+Q10</f>
        <v>2051073.75</v>
      </c>
    </row>
    <row r="12" spans="1:17" ht="15" thickBot="1" x14ac:dyDescent="0.4">
      <c r="P12" s="58" t="s">
        <v>24</v>
      </c>
      <c r="Q12" s="82">
        <f>Q10/Q11</f>
        <v>0.48231993120676425</v>
      </c>
    </row>
    <row r="13" spans="1:17" x14ac:dyDescent="0.35">
      <c r="L13" s="85" t="s">
        <v>0</v>
      </c>
      <c r="M13" s="86"/>
      <c r="N13" s="83" t="s">
        <v>1</v>
      </c>
    </row>
    <row r="14" spans="1:17" ht="15" thickBot="1" x14ac:dyDescent="0.4">
      <c r="K14" s="4" t="s">
        <v>16</v>
      </c>
      <c r="L14" s="5" t="s">
        <v>3</v>
      </c>
      <c r="M14" s="6" t="s">
        <v>4</v>
      </c>
      <c r="N14" s="84"/>
    </row>
    <row r="15" spans="1:17" x14ac:dyDescent="0.35">
      <c r="K15" s="8" t="s">
        <v>5</v>
      </c>
      <c r="L15" s="63">
        <f>G5/B5</f>
        <v>0</v>
      </c>
      <c r="M15" s="11">
        <f t="shared" ref="M15:N15" si="6">H5/C5</f>
        <v>1</v>
      </c>
      <c r="N15" s="64">
        <f t="shared" si="6"/>
        <v>0.54126940714780913</v>
      </c>
    </row>
    <row r="16" spans="1:17" ht="15" thickBot="1" x14ac:dyDescent="0.4">
      <c r="K16" s="13" t="s">
        <v>6</v>
      </c>
      <c r="L16" s="65">
        <f t="shared" ref="L16:L17" si="7">G6/B6</f>
        <v>0</v>
      </c>
      <c r="M16" s="66">
        <f t="shared" ref="M16:M17" si="8">H6/C6</f>
        <v>0</v>
      </c>
      <c r="N16" s="67">
        <f t="shared" ref="N16:N18" si="9">I6/D6</f>
        <v>0</v>
      </c>
    </row>
    <row r="17" spans="11:14" x14ac:dyDescent="0.35">
      <c r="K17" s="19" t="s">
        <v>7</v>
      </c>
      <c r="L17" s="68">
        <f>G7/B7</f>
        <v>0</v>
      </c>
      <c r="M17" s="69">
        <f t="shared" si="8"/>
        <v>0.5416931890515595</v>
      </c>
      <c r="N17" s="70">
        <f t="shared" si="9"/>
        <v>0.3185599542810939</v>
      </c>
    </row>
    <row r="18" spans="11:14" ht="15" thickBot="1" x14ac:dyDescent="0.4">
      <c r="K18" s="24" t="s">
        <v>8</v>
      </c>
      <c r="L18" s="71">
        <f>(L17+M17)/2</f>
        <v>0.27084659452577975</v>
      </c>
      <c r="M18" s="72"/>
      <c r="N18" s="73">
        <f t="shared" si="9"/>
        <v>0.3185599542810939</v>
      </c>
    </row>
    <row r="19" spans="11:14" x14ac:dyDescent="0.35">
      <c r="K19" s="57" t="s">
        <v>9</v>
      </c>
      <c r="L19" s="87">
        <v>989273.75</v>
      </c>
      <c r="M19" s="88"/>
      <c r="N19" s="92">
        <f>SUM(L19:M19)</f>
        <v>989273.75</v>
      </c>
    </row>
    <row r="20" spans="11:14" ht="15" thickBot="1" x14ac:dyDescent="0.4">
      <c r="K20" s="58" t="s">
        <v>13</v>
      </c>
      <c r="L20" s="59" t="s">
        <v>14</v>
      </c>
      <c r="M20" s="60"/>
      <c r="N20" s="61" t="s">
        <v>15</v>
      </c>
    </row>
  </sheetData>
  <mergeCells count="23">
    <mergeCell ref="P1:Q1"/>
    <mergeCell ref="L18:M18"/>
    <mergeCell ref="L19:M19"/>
    <mergeCell ref="L20:M20"/>
    <mergeCell ref="A1:D1"/>
    <mergeCell ref="F1:I1"/>
    <mergeCell ref="K1:N1"/>
    <mergeCell ref="L3:M3"/>
    <mergeCell ref="N3:N4"/>
    <mergeCell ref="L8:M8"/>
    <mergeCell ref="L9:M9"/>
    <mergeCell ref="L10:M10"/>
    <mergeCell ref="L13:M13"/>
    <mergeCell ref="N13:N14"/>
    <mergeCell ref="G8:H8"/>
    <mergeCell ref="G3:H3"/>
    <mergeCell ref="I3:I4"/>
    <mergeCell ref="G9:H9"/>
    <mergeCell ref="B11:C11"/>
    <mergeCell ref="B10:C10"/>
    <mergeCell ref="D3:D4"/>
    <mergeCell ref="B8:C8"/>
    <mergeCell ref="B3:C3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WP1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adele de-valera</dc:creator>
  <cp:lastModifiedBy>adele de-valera</cp:lastModifiedBy>
  <dcterms:created xsi:type="dcterms:W3CDTF">2025-04-30T13:04:34Z</dcterms:created>
  <dcterms:modified xsi:type="dcterms:W3CDTF">2025-04-30T14:50:18Z</dcterms:modified>
</cp:coreProperties>
</file>