
<file path=[Content_Types].xml><?xml version="1.0" encoding="utf-8"?>
<Types xmlns="http://schemas.openxmlformats.org/package/2006/content-types">
  <Override PartName="/xl/worksheets/sheet7.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externalLinks/externalLink2.xml" ContentType="application/vnd.openxmlformats-officedocument.spreadsheetml.externalLink+xml"/>
  <Override PartName="/xl/worksheets/sheet10.xml" ContentType="application/vnd.openxmlformats-officedocument.spreadsheetml.worksheet+xml"/>
  <Override PartName="/xl/theme/theme1.xml" ContentType="application/vnd.openxmlformats-officedocument.theme+xml"/>
  <Override PartName="/xl/worksheets/sheet12.xml" ContentType="application/vnd.openxmlformats-officedocument.spreadsheetml.worksheet+xml"/>
  <Override PartName="/xl/worksheets/sheet4.xml" ContentType="application/vnd.openxmlformats-officedocument.spreadsheetml.worksheet+xml"/>
  <Default Extension="xml" ContentType="application/xml"/>
  <Override PartName="/xl/worksheets/sheet6.xml" ContentType="application/vnd.openxmlformats-officedocument.spreadsheetml.worksheet+xml"/>
  <Override PartName="/xl/worksheets/sheet14.xml" ContentType="application/vnd.openxmlformats-officedocument.spreadsheetml.worksheet+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16.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styles.xml" ContentType="application/vnd.openxmlformats-officedocument.spreadsheetml.styles+xml"/>
  <Override PartName="/xl/calcChain.xml" ContentType="application/vnd.openxmlformats-officedocument.spreadsheetml.calcChain+xml"/>
  <Override PartName="/xl/worksheets/sheet3.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jpeg" ContentType="image/jpeg"/>
  <Override PartName="/xl/worksheets/sheet13.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28080" yWindow="2500" windowWidth="18980" windowHeight="15320" tabRatio="728" firstSheet="9" activeTab="15"/>
  </bookViews>
  <sheets>
    <sheet name="CNRS" sheetId="13" r:id="rId1"/>
    <sheet name="UCM" sheetId="2" r:id="rId2"/>
    <sheet name="GRNET" sheetId="11" r:id="rId3"/>
    <sheet name="SixSq" sheetId="8" r:id="rId4"/>
    <sheet name="TID" sheetId="4" r:id="rId5"/>
    <sheet name="TCD" sheetId="6" r:id="rId6"/>
    <sheet name="CNRS Summary" sheetId="12" r:id="rId7"/>
    <sheet name="UCM Summary" sheetId="3" r:id="rId8"/>
    <sheet name="GRNET Summary" sheetId="10" r:id="rId9"/>
    <sheet name="SixSq Summary" sheetId="9" r:id="rId10"/>
    <sheet name="TID Summary" sheetId="5" r:id="rId11"/>
    <sheet name="TCD Summary" sheetId="7" r:id="rId12"/>
    <sheet name="Total Effort" sheetId="14" r:id="rId13"/>
    <sheet name="Total Budget" sheetId="16" r:id="rId14"/>
    <sheet name="WT8" sheetId="17" r:id="rId15"/>
    <sheet name="Y2" sheetId="18" r:id="rId16"/>
  </sheets>
  <externalReferences>
    <externalReference r:id="rId17"/>
    <externalReference r:id="rId18"/>
  </externalReference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F15" i="13"/>
  <c r="F14"/>
  <c r="E15"/>
  <c r="D15"/>
  <c r="C15"/>
  <c r="B15"/>
  <c r="E14"/>
  <c r="D14"/>
  <c r="C14"/>
  <c r="B14"/>
  <c r="H3"/>
  <c r="H4"/>
  <c r="H5"/>
  <c r="H10"/>
  <c r="G10"/>
  <c r="F10"/>
  <c r="E10"/>
  <c r="D10"/>
  <c r="C10"/>
  <c r="B10"/>
  <c r="B6"/>
  <c r="B8"/>
  <c r="C8"/>
  <c r="D8"/>
  <c r="E6"/>
  <c r="E8"/>
  <c r="F6"/>
  <c r="F8"/>
  <c r="G6"/>
  <c r="G8"/>
  <c r="H8"/>
  <c r="C6"/>
  <c r="D6"/>
  <c r="H6"/>
  <c r="H7"/>
  <c r="G7"/>
  <c r="F7"/>
  <c r="E7"/>
  <c r="D7"/>
  <c r="C7"/>
  <c r="B7"/>
  <c r="H2"/>
  <c r="C6" i="12"/>
  <c r="B15" i="11"/>
  <c r="C15"/>
  <c r="D15"/>
  <c r="E15"/>
  <c r="F15"/>
  <c r="B14"/>
  <c r="C14"/>
  <c r="D14"/>
  <c r="E14"/>
  <c r="F14"/>
  <c r="D8"/>
  <c r="F6"/>
  <c r="F7"/>
  <c r="F8"/>
  <c r="G6"/>
  <c r="G7"/>
  <c r="G8"/>
  <c r="H8"/>
  <c r="H2"/>
  <c r="H3"/>
  <c r="H4"/>
  <c r="H5"/>
  <c r="D6"/>
  <c r="H6"/>
  <c r="H7"/>
  <c r="D7"/>
  <c r="C3" i="10"/>
  <c r="C5"/>
  <c r="C6"/>
  <c r="C7"/>
  <c r="B15" i="8"/>
  <c r="C15"/>
  <c r="D15"/>
  <c r="E15"/>
  <c r="F15"/>
  <c r="B14"/>
  <c r="C14"/>
  <c r="D14"/>
  <c r="E14"/>
  <c r="F14"/>
  <c r="H8"/>
  <c r="H3"/>
  <c r="H4"/>
  <c r="H5"/>
  <c r="H6"/>
  <c r="H7"/>
  <c r="G7"/>
  <c r="F7"/>
  <c r="E7"/>
  <c r="D7"/>
  <c r="C7"/>
  <c r="B7"/>
  <c r="H2"/>
  <c r="C9" i="9"/>
  <c r="B15" i="6"/>
  <c r="C15"/>
  <c r="D15"/>
  <c r="E15"/>
  <c r="F15"/>
  <c r="B14"/>
  <c r="C14"/>
  <c r="D14"/>
  <c r="E14"/>
  <c r="F14"/>
  <c r="H8"/>
  <c r="H3"/>
  <c r="H4"/>
  <c r="H5"/>
  <c r="H6"/>
  <c r="H7"/>
  <c r="G7"/>
  <c r="F7"/>
  <c r="E7"/>
  <c r="D7"/>
  <c r="C7"/>
  <c r="B7"/>
  <c r="D2"/>
  <c r="F2"/>
  <c r="H2"/>
  <c r="C6" i="7"/>
  <c r="C5"/>
  <c r="C8"/>
  <c r="C9"/>
  <c r="B15" i="4"/>
  <c r="C15"/>
  <c r="D15"/>
  <c r="E15"/>
  <c r="F15"/>
  <c r="B14"/>
  <c r="C14"/>
  <c r="D14"/>
  <c r="E14"/>
  <c r="F14"/>
  <c r="H8"/>
  <c r="H2"/>
  <c r="H3"/>
  <c r="H4"/>
  <c r="H5"/>
  <c r="H6"/>
  <c r="H7"/>
  <c r="G7"/>
  <c r="F7"/>
  <c r="E7"/>
  <c r="D7"/>
  <c r="C7"/>
  <c r="B7"/>
  <c r="C20" i="5"/>
  <c r="F14" i="16"/>
  <c r="F15"/>
  <c r="F16"/>
  <c r="F17"/>
  <c r="F18"/>
  <c r="F19"/>
  <c r="F20"/>
  <c r="M60"/>
  <c r="E14"/>
  <c r="E15"/>
  <c r="E16"/>
  <c r="E17"/>
  <c r="E18"/>
  <c r="E19"/>
  <c r="E20"/>
  <c r="L60"/>
  <c r="D14"/>
  <c r="D15"/>
  <c r="D16"/>
  <c r="D17"/>
  <c r="D18"/>
  <c r="D19"/>
  <c r="D20"/>
  <c r="K60"/>
  <c r="C14"/>
  <c r="C15"/>
  <c r="C16"/>
  <c r="C17"/>
  <c r="C18"/>
  <c r="C19"/>
  <c r="C20"/>
  <c r="J60"/>
  <c r="B14"/>
  <c r="B15"/>
  <c r="B16"/>
  <c r="B17"/>
  <c r="B18"/>
  <c r="B19"/>
  <c r="B20"/>
  <c r="I60"/>
  <c r="M59"/>
  <c r="L59"/>
  <c r="K59"/>
  <c r="J59"/>
  <c r="I59"/>
  <c r="M58"/>
  <c r="L58"/>
  <c r="K58"/>
  <c r="J58"/>
  <c r="I58"/>
  <c r="M57"/>
  <c r="L57"/>
  <c r="K57"/>
  <c r="J57"/>
  <c r="I57"/>
  <c r="M56"/>
  <c r="L56"/>
  <c r="K56"/>
  <c r="J56"/>
  <c r="I56"/>
  <c r="M55"/>
  <c r="L55"/>
  <c r="K55"/>
  <c r="J55"/>
  <c r="I55"/>
  <c r="M54"/>
  <c r="L54"/>
  <c r="K54"/>
  <c r="J54"/>
  <c r="I54"/>
  <c r="F4"/>
  <c r="F5"/>
  <c r="F6"/>
  <c r="F7"/>
  <c r="F8"/>
  <c r="F9"/>
  <c r="F10"/>
  <c r="M40"/>
  <c r="E4"/>
  <c r="E5"/>
  <c r="E6"/>
  <c r="E7"/>
  <c r="E8"/>
  <c r="E9"/>
  <c r="E10"/>
  <c r="L40"/>
  <c r="D4"/>
  <c r="D5"/>
  <c r="D6"/>
  <c r="D7"/>
  <c r="D8"/>
  <c r="D9"/>
  <c r="D10"/>
  <c r="K40"/>
  <c r="C4"/>
  <c r="C5"/>
  <c r="C6"/>
  <c r="C7"/>
  <c r="C8"/>
  <c r="C9"/>
  <c r="C10"/>
  <c r="J40"/>
  <c r="B4"/>
  <c r="B5"/>
  <c r="B6"/>
  <c r="B7"/>
  <c r="B8"/>
  <c r="B9"/>
  <c r="B10"/>
  <c r="I40"/>
  <c r="M39"/>
  <c r="L39"/>
  <c r="K39"/>
  <c r="J39"/>
  <c r="I39"/>
  <c r="M38"/>
  <c r="L38"/>
  <c r="K38"/>
  <c r="J38"/>
  <c r="I38"/>
  <c r="M37"/>
  <c r="L37"/>
  <c r="K37"/>
  <c r="J37"/>
  <c r="I37"/>
  <c r="M36"/>
  <c r="L36"/>
  <c r="K36"/>
  <c r="J36"/>
  <c r="I36"/>
  <c r="M35"/>
  <c r="L35"/>
  <c r="K35"/>
  <c r="J35"/>
  <c r="I35"/>
  <c r="M34"/>
  <c r="L34"/>
  <c r="K34"/>
  <c r="J34"/>
  <c r="I34"/>
  <c r="L20"/>
  <c r="R20"/>
  <c r="K20"/>
  <c r="Q20"/>
  <c r="J20"/>
  <c r="P20"/>
  <c r="I20"/>
  <c r="O20"/>
  <c r="H20"/>
  <c r="N20"/>
  <c r="L19"/>
  <c r="R19"/>
  <c r="K19"/>
  <c r="Q19"/>
  <c r="P19"/>
  <c r="I19"/>
  <c r="O19"/>
  <c r="N19"/>
  <c r="L18"/>
  <c r="R18"/>
  <c r="K18"/>
  <c r="Q18"/>
  <c r="P18"/>
  <c r="I18"/>
  <c r="O18"/>
  <c r="H18"/>
  <c r="N18"/>
  <c r="L17"/>
  <c r="R17"/>
  <c r="K17"/>
  <c r="Q17"/>
  <c r="P17"/>
  <c r="I17"/>
  <c r="O17"/>
  <c r="N17"/>
  <c r="L16"/>
  <c r="R16"/>
  <c r="K16"/>
  <c r="Q16"/>
  <c r="P16"/>
  <c r="I16"/>
  <c r="O16"/>
  <c r="H16"/>
  <c r="N16"/>
  <c r="L15"/>
  <c r="R15"/>
  <c r="K15"/>
  <c r="Q15"/>
  <c r="P15"/>
  <c r="I15"/>
  <c r="O15"/>
  <c r="H15"/>
  <c r="N15"/>
  <c r="L14"/>
  <c r="R14"/>
  <c r="K14"/>
  <c r="Q14"/>
  <c r="J14"/>
  <c r="P14"/>
  <c r="I14"/>
  <c r="O14"/>
  <c r="N14"/>
  <c r="J19"/>
  <c r="H19"/>
  <c r="J18"/>
  <c r="J17"/>
  <c r="H17"/>
  <c r="J16"/>
  <c r="J15"/>
  <c r="H14"/>
  <c r="F60"/>
  <c r="F59"/>
  <c r="F58"/>
  <c r="F57"/>
  <c r="F56"/>
  <c r="F55"/>
  <c r="F54"/>
  <c r="E60"/>
  <c r="D60"/>
  <c r="C60"/>
  <c r="B60"/>
  <c r="E59"/>
  <c r="D59"/>
  <c r="C59"/>
  <c r="E58"/>
  <c r="D58"/>
  <c r="C58"/>
  <c r="E57"/>
  <c r="D57"/>
  <c r="C57"/>
  <c r="E56"/>
  <c r="D56"/>
  <c r="C56"/>
  <c r="E55"/>
  <c r="D55"/>
  <c r="C55"/>
  <c r="E54"/>
  <c r="D54"/>
  <c r="C54"/>
  <c r="B59"/>
  <c r="B58"/>
  <c r="B57"/>
  <c r="B56"/>
  <c r="B55"/>
  <c r="B54"/>
  <c r="L10"/>
  <c r="R10"/>
  <c r="K10"/>
  <c r="Q10"/>
  <c r="J10"/>
  <c r="P10"/>
  <c r="I10"/>
  <c r="O10"/>
  <c r="H10"/>
  <c r="N10"/>
  <c r="L9"/>
  <c r="R9"/>
  <c r="K9"/>
  <c r="Q9"/>
  <c r="P9"/>
  <c r="I9"/>
  <c r="O9"/>
  <c r="N9"/>
  <c r="L8"/>
  <c r="R8"/>
  <c r="K8"/>
  <c r="Q8"/>
  <c r="P8"/>
  <c r="I8"/>
  <c r="O8"/>
  <c r="H8"/>
  <c r="N8"/>
  <c r="L7"/>
  <c r="R7"/>
  <c r="K7"/>
  <c r="Q7"/>
  <c r="P7"/>
  <c r="I7"/>
  <c r="O7"/>
  <c r="N7"/>
  <c r="L6"/>
  <c r="R6"/>
  <c r="K6"/>
  <c r="Q6"/>
  <c r="P6"/>
  <c r="I6"/>
  <c r="O6"/>
  <c r="H6"/>
  <c r="N6"/>
  <c r="L5"/>
  <c r="R5"/>
  <c r="K5"/>
  <c r="Q5"/>
  <c r="P5"/>
  <c r="I5"/>
  <c r="O5"/>
  <c r="H5"/>
  <c r="N5"/>
  <c r="L4"/>
  <c r="R4"/>
  <c r="K4"/>
  <c r="Q4"/>
  <c r="J4"/>
  <c r="P4"/>
  <c r="I4"/>
  <c r="O4"/>
  <c r="N4"/>
  <c r="J9"/>
  <c r="H9"/>
  <c r="J8"/>
  <c r="J7"/>
  <c r="H7"/>
  <c r="J6"/>
  <c r="J5"/>
  <c r="H4"/>
  <c r="D50"/>
  <c r="F50"/>
  <c r="F49"/>
  <c r="F48"/>
  <c r="F47"/>
  <c r="F46"/>
  <c r="F45"/>
  <c r="F44"/>
  <c r="E50"/>
  <c r="C50"/>
  <c r="B50"/>
  <c r="F40"/>
  <c r="F39"/>
  <c r="F38"/>
  <c r="F37"/>
  <c r="F36"/>
  <c r="F35"/>
  <c r="F34"/>
  <c r="E40"/>
  <c r="D40"/>
  <c r="C40"/>
  <c r="B40"/>
  <c r="B39"/>
  <c r="B38"/>
  <c r="B37"/>
  <c r="B36"/>
  <c r="B35"/>
  <c r="B34"/>
  <c r="E39"/>
  <c r="D39"/>
  <c r="C39"/>
  <c r="E38"/>
  <c r="D38"/>
  <c r="C38"/>
  <c r="E37"/>
  <c r="D37"/>
  <c r="C37"/>
  <c r="E36"/>
  <c r="D36"/>
  <c r="C36"/>
  <c r="E35"/>
  <c r="D35"/>
  <c r="C35"/>
  <c r="E34"/>
  <c r="D34"/>
  <c r="C34"/>
  <c r="F30"/>
  <c r="E30"/>
  <c r="D30"/>
  <c r="C30"/>
  <c r="B30"/>
  <c r="F29"/>
  <c r="F28"/>
  <c r="F27"/>
  <c r="F26"/>
  <c r="F25"/>
  <c r="F24"/>
  <c r="D6" i="14"/>
  <c r="D10"/>
  <c r="F6"/>
  <c r="F10"/>
  <c r="G6"/>
  <c r="G10"/>
  <c r="H10"/>
  <c r="Q10"/>
  <c r="Y10"/>
  <c r="P10"/>
  <c r="X10"/>
  <c r="O10"/>
  <c r="W10"/>
  <c r="V10"/>
  <c r="M10"/>
  <c r="U10"/>
  <c r="T10"/>
  <c r="S10"/>
  <c r="Y9"/>
  <c r="X9"/>
  <c r="W9"/>
  <c r="V9"/>
  <c r="U9"/>
  <c r="T9"/>
  <c r="S9"/>
  <c r="Y8"/>
  <c r="X8"/>
  <c r="W8"/>
  <c r="V8"/>
  <c r="U8"/>
  <c r="T8"/>
  <c r="S8"/>
  <c r="Y7"/>
  <c r="X7"/>
  <c r="W7"/>
  <c r="V7"/>
  <c r="U7"/>
  <c r="T7"/>
  <c r="S7"/>
  <c r="H6"/>
  <c r="Q6"/>
  <c r="Y6"/>
  <c r="P6"/>
  <c r="X6"/>
  <c r="O6"/>
  <c r="W6"/>
  <c r="V6"/>
  <c r="M6"/>
  <c r="U6"/>
  <c r="T6"/>
  <c r="S6"/>
  <c r="Y5"/>
  <c r="X5"/>
  <c r="W5"/>
  <c r="V5"/>
  <c r="U5"/>
  <c r="T5"/>
  <c r="S5"/>
  <c r="Y4"/>
  <c r="X4"/>
  <c r="W4"/>
  <c r="V4"/>
  <c r="U4"/>
  <c r="T4"/>
  <c r="S4"/>
  <c r="N10"/>
  <c r="L10"/>
  <c r="K10"/>
  <c r="Q9"/>
  <c r="P9"/>
  <c r="O9"/>
  <c r="N9"/>
  <c r="M9"/>
  <c r="L9"/>
  <c r="K9"/>
  <c r="Q8"/>
  <c r="P8"/>
  <c r="O8"/>
  <c r="N8"/>
  <c r="M8"/>
  <c r="L8"/>
  <c r="K8"/>
  <c r="Q7"/>
  <c r="P7"/>
  <c r="O7"/>
  <c r="N7"/>
  <c r="M7"/>
  <c r="L7"/>
  <c r="K7"/>
  <c r="N6"/>
  <c r="L6"/>
  <c r="K6"/>
  <c r="Q5"/>
  <c r="P5"/>
  <c r="O5"/>
  <c r="N5"/>
  <c r="M5"/>
  <c r="L5"/>
  <c r="K5"/>
  <c r="Q4"/>
  <c r="P4"/>
  <c r="O4"/>
  <c r="N4"/>
  <c r="M4"/>
  <c r="L4"/>
  <c r="K4"/>
  <c r="I40"/>
  <c r="H40"/>
  <c r="H39"/>
  <c r="H38"/>
  <c r="H37"/>
  <c r="H36"/>
  <c r="H35"/>
  <c r="H34"/>
  <c r="G40"/>
  <c r="F40"/>
  <c r="E40"/>
  <c r="D40"/>
  <c r="C40"/>
  <c r="B40"/>
  <c r="G39"/>
  <c r="G38"/>
  <c r="G37"/>
  <c r="G36"/>
  <c r="G35"/>
  <c r="G34"/>
  <c r="F39"/>
  <c r="E39"/>
  <c r="D39"/>
  <c r="C39"/>
  <c r="B39"/>
  <c r="F38"/>
  <c r="E38"/>
  <c r="D38"/>
  <c r="C38"/>
  <c r="B38"/>
  <c r="F37"/>
  <c r="E37"/>
  <c r="D37"/>
  <c r="C37"/>
  <c r="B37"/>
  <c r="F36"/>
  <c r="E36"/>
  <c r="D36"/>
  <c r="C36"/>
  <c r="B36"/>
  <c r="F35"/>
  <c r="E35"/>
  <c r="D35"/>
  <c r="C35"/>
  <c r="B35"/>
  <c r="F34"/>
  <c r="E34"/>
  <c r="D34"/>
  <c r="C34"/>
  <c r="B34"/>
  <c r="I30"/>
  <c r="H30"/>
  <c r="H29"/>
  <c r="H28"/>
  <c r="H27"/>
  <c r="H26"/>
  <c r="H25"/>
  <c r="H24"/>
  <c r="G30"/>
  <c r="F30"/>
  <c r="E30"/>
  <c r="D30"/>
  <c r="C30"/>
  <c r="B30"/>
  <c r="G29"/>
  <c r="G28"/>
  <c r="G27"/>
  <c r="G26"/>
  <c r="G25"/>
  <c r="G24"/>
  <c r="F29"/>
  <c r="E29"/>
  <c r="D29"/>
  <c r="C29"/>
  <c r="F28"/>
  <c r="E28"/>
  <c r="D28"/>
  <c r="C28"/>
  <c r="F27"/>
  <c r="E27"/>
  <c r="D27"/>
  <c r="C27"/>
  <c r="F26"/>
  <c r="E26"/>
  <c r="D26"/>
  <c r="C26"/>
  <c r="F25"/>
  <c r="E25"/>
  <c r="D25"/>
  <c r="C25"/>
  <c r="F24"/>
  <c r="E24"/>
  <c r="D24"/>
  <c r="C24"/>
  <c r="B29"/>
  <c r="B28"/>
  <c r="B27"/>
  <c r="B26"/>
  <c r="B25"/>
  <c r="B24"/>
  <c r="I20"/>
  <c r="G20"/>
  <c r="F20"/>
  <c r="E20"/>
  <c r="D20"/>
  <c r="C20"/>
  <c r="B20"/>
  <c r="H20"/>
  <c r="H19"/>
  <c r="H18"/>
  <c r="H17"/>
  <c r="H16"/>
  <c r="H15"/>
  <c r="H14"/>
  <c r="I10"/>
  <c r="H9"/>
  <c r="H8"/>
  <c r="H7"/>
  <c r="H5"/>
  <c r="H4"/>
  <c r="E10"/>
  <c r="C10"/>
  <c r="B10"/>
  <c r="F9"/>
  <c r="D9"/>
  <c r="B8"/>
  <c r="C8"/>
  <c r="D8"/>
  <c r="E8"/>
  <c r="F8"/>
  <c r="G8"/>
  <c r="B7"/>
  <c r="C7"/>
  <c r="D7"/>
  <c r="E7"/>
  <c r="F7"/>
  <c r="G7"/>
  <c r="B6"/>
  <c r="C6"/>
  <c r="E6"/>
  <c r="B5"/>
  <c r="C5"/>
  <c r="D5"/>
  <c r="E5"/>
  <c r="F5"/>
  <c r="G5"/>
  <c r="B4"/>
  <c r="C4"/>
  <c r="D4"/>
  <c r="E4"/>
  <c r="F4"/>
  <c r="G4"/>
  <c r="B15" i="2"/>
  <c r="C15"/>
  <c r="D15"/>
  <c r="E15"/>
  <c r="F15"/>
  <c r="B14"/>
  <c r="C14"/>
  <c r="D14"/>
  <c r="E14"/>
  <c r="F14"/>
  <c r="H8"/>
  <c r="H3"/>
  <c r="H4"/>
  <c r="H5"/>
  <c r="H6"/>
  <c r="H7"/>
  <c r="G7"/>
  <c r="F7"/>
  <c r="E7"/>
  <c r="D7"/>
  <c r="C7"/>
  <c r="B7"/>
  <c r="C6" i="3"/>
  <c r="I29" i="17"/>
  <c r="I28"/>
  <c r="I27"/>
  <c r="I26"/>
  <c r="I25"/>
  <c r="I24"/>
  <c r="I18"/>
  <c r="I17"/>
  <c r="I16"/>
  <c r="I15"/>
  <c r="I14"/>
  <c r="I13"/>
  <c r="G29"/>
  <c r="F29"/>
  <c r="E29"/>
  <c r="D29"/>
  <c r="G28"/>
  <c r="F28"/>
  <c r="E28"/>
  <c r="D28"/>
  <c r="G27"/>
  <c r="F27"/>
  <c r="E27"/>
  <c r="D27"/>
  <c r="G26"/>
  <c r="F26"/>
  <c r="E26"/>
  <c r="D26"/>
  <c r="G25"/>
  <c r="F25"/>
  <c r="E25"/>
  <c r="D25"/>
  <c r="G24"/>
  <c r="F24"/>
  <c r="E24"/>
  <c r="D24"/>
  <c r="C29"/>
  <c r="C28"/>
  <c r="C27"/>
  <c r="C15"/>
  <c r="C26"/>
  <c r="C25"/>
  <c r="C24"/>
  <c r="D30"/>
  <c r="E30"/>
  <c r="F30"/>
  <c r="G30"/>
  <c r="H31"/>
  <c r="I30"/>
  <c r="H24"/>
  <c r="H25"/>
  <c r="H26"/>
  <c r="H27"/>
  <c r="H28"/>
  <c r="H29"/>
  <c r="H30"/>
  <c r="C30"/>
  <c r="H20"/>
  <c r="G18"/>
  <c r="G17"/>
  <c r="G16"/>
  <c r="G15"/>
  <c r="G14"/>
  <c r="G13"/>
  <c r="F18"/>
  <c r="F17"/>
  <c r="F16"/>
  <c r="F15"/>
  <c r="F14"/>
  <c r="F13"/>
  <c r="E18"/>
  <c r="E17"/>
  <c r="E16"/>
  <c r="E15"/>
  <c r="E14"/>
  <c r="E13"/>
  <c r="D18"/>
  <c r="D17"/>
  <c r="D16"/>
  <c r="D15"/>
  <c r="D14"/>
  <c r="D13"/>
  <c r="C18"/>
  <c r="C17"/>
  <c r="C16"/>
  <c r="C14"/>
  <c r="C13"/>
  <c r="I19"/>
  <c r="H13"/>
  <c r="H14"/>
  <c r="H15"/>
  <c r="H16"/>
  <c r="H17"/>
  <c r="H18"/>
  <c r="H19"/>
  <c r="G19"/>
  <c r="F19"/>
  <c r="E19"/>
  <c r="D19"/>
  <c r="C19"/>
  <c r="C9"/>
  <c r="H10"/>
  <c r="H9"/>
  <c r="I9"/>
  <c r="G9"/>
  <c r="F9"/>
  <c r="E9"/>
  <c r="D9"/>
  <c r="H8"/>
  <c r="H7"/>
  <c r="H6"/>
  <c r="H5"/>
  <c r="H4"/>
  <c r="H3"/>
  <c r="B26" i="18"/>
  <c r="C26"/>
  <c r="D26"/>
  <c r="E26"/>
  <c r="F26"/>
  <c r="B27"/>
  <c r="C27"/>
  <c r="D27"/>
  <c r="E27"/>
  <c r="F27"/>
  <c r="B28"/>
  <c r="C28"/>
  <c r="D28"/>
  <c r="E28"/>
  <c r="F28"/>
  <c r="B29"/>
  <c r="C29"/>
  <c r="D29"/>
  <c r="E29"/>
  <c r="F29"/>
  <c r="B30"/>
  <c r="C30"/>
  <c r="D30"/>
  <c r="E30"/>
  <c r="F30"/>
  <c r="B31"/>
  <c r="C31"/>
  <c r="D31"/>
  <c r="E31"/>
  <c r="F31"/>
  <c r="B32"/>
  <c r="C32"/>
  <c r="D32"/>
  <c r="E32"/>
  <c r="F32"/>
  <c r="B33"/>
  <c r="C33"/>
  <c r="D33"/>
  <c r="E33"/>
  <c r="F33"/>
  <c r="B15"/>
  <c r="C15"/>
  <c r="D15"/>
  <c r="E15"/>
  <c r="F15"/>
  <c r="B16"/>
  <c r="C16"/>
  <c r="D16"/>
  <c r="E16"/>
  <c r="F16"/>
  <c r="B17"/>
  <c r="C17"/>
  <c r="D17"/>
  <c r="E17"/>
  <c r="F17"/>
  <c r="B18"/>
  <c r="C18"/>
  <c r="D18"/>
  <c r="E18"/>
  <c r="F18"/>
  <c r="B19"/>
  <c r="C19"/>
  <c r="D19"/>
  <c r="E19"/>
  <c r="F19"/>
  <c r="B20"/>
  <c r="C20"/>
  <c r="D20"/>
  <c r="E20"/>
  <c r="F20"/>
  <c r="B21"/>
  <c r="C21"/>
  <c r="D21"/>
  <c r="E21"/>
  <c r="F21"/>
  <c r="B22"/>
  <c r="C22"/>
  <c r="D22"/>
  <c r="E22"/>
  <c r="F22"/>
  <c r="B4"/>
  <c r="C4"/>
  <c r="D4"/>
  <c r="E4"/>
  <c r="F4"/>
  <c r="G4"/>
  <c r="H4"/>
  <c r="A5"/>
  <c r="B5"/>
  <c r="C5"/>
  <c r="D5"/>
  <c r="E5"/>
  <c r="F5"/>
  <c r="G5"/>
  <c r="H5"/>
  <c r="A6"/>
  <c r="B6"/>
  <c r="C6"/>
  <c r="D6"/>
  <c r="E6"/>
  <c r="F6"/>
  <c r="G6"/>
  <c r="H6"/>
  <c r="A7"/>
  <c r="B7"/>
  <c r="C7"/>
  <c r="D7"/>
  <c r="E7"/>
  <c r="F7"/>
  <c r="G7"/>
  <c r="H7"/>
  <c r="A8"/>
  <c r="B8"/>
  <c r="C8"/>
  <c r="D8"/>
  <c r="E8"/>
  <c r="F8"/>
  <c r="G8"/>
  <c r="H8"/>
  <c r="A9"/>
  <c r="B9"/>
  <c r="C9"/>
  <c r="D9"/>
  <c r="E9"/>
  <c r="F9"/>
  <c r="G9"/>
  <c r="H9"/>
  <c r="A10"/>
  <c r="B10"/>
  <c r="C10"/>
  <c r="D10"/>
  <c r="E10"/>
  <c r="F10"/>
  <c r="G10"/>
  <c r="H10"/>
  <c r="A11"/>
  <c r="B11"/>
  <c r="C11"/>
  <c r="D11"/>
  <c r="E11"/>
  <c r="F11"/>
  <c r="G11"/>
  <c r="H11"/>
</calcChain>
</file>

<file path=xl/sharedStrings.xml><?xml version="1.0" encoding="utf-8"?>
<sst xmlns="http://schemas.openxmlformats.org/spreadsheetml/2006/main" count="484" uniqueCount="201">
  <si>
    <t>Other DC</t>
    <phoneticPr fontId="6" type="noConversion"/>
  </si>
  <si>
    <t>Indirect Costs</t>
    <phoneticPr fontId="6" type="noConversion"/>
  </si>
  <si>
    <t>Total Costs</t>
    <phoneticPr fontId="6" type="noConversion"/>
  </si>
  <si>
    <t>Requested Contrib.</t>
    <phoneticPr fontId="6" type="noConversion"/>
  </si>
  <si>
    <t>TOTAL</t>
  </si>
  <si>
    <t>TOTAL</t>
    <phoneticPr fontId="6" type="noConversion"/>
  </si>
  <si>
    <t>Salaries of 5 people providing effort of 1,73PMs in WP3, 16,54PMs in WP5 and 2,23PMs In WP6</t>
    <phoneticPr fontId="6" type="noConversion"/>
  </si>
  <si>
    <t>Y2 Available Total Costs</t>
    <phoneticPr fontId="6" type="noConversion"/>
  </si>
  <si>
    <t>Y2 Available Requested Contributions</t>
    <phoneticPr fontId="6" type="noConversion"/>
  </si>
  <si>
    <t>Y2 Planned Effort</t>
    <phoneticPr fontId="6" type="noConversion"/>
  </si>
  <si>
    <t>Travel for personnel to attend StratusLab and EGI meetings; representation of StratusLab at major events</t>
    <phoneticPr fontId="6" type="noConversion"/>
  </si>
  <si>
    <t>Personnel costs</t>
    <phoneticPr fontId="6" type="noConversion"/>
  </si>
  <si>
    <t>Total costs</t>
    <phoneticPr fontId="6" type="noConversion"/>
  </si>
  <si>
    <t>Direct Costs</t>
    <phoneticPr fontId="6" type="noConversion"/>
  </si>
  <si>
    <t>Work Package</t>
    <phoneticPr fontId="6" type="noConversion"/>
  </si>
  <si>
    <t>Item Description</t>
    <phoneticPr fontId="6" type="noConversion"/>
  </si>
  <si>
    <t>Amount (€)</t>
    <phoneticPr fontId="6" type="noConversion"/>
  </si>
  <si>
    <t>Explanations</t>
    <phoneticPr fontId="6" type="noConversion"/>
  </si>
  <si>
    <t>WP2, 3, 4 &amp; 6</t>
  </si>
  <si>
    <t>Personnel costs</t>
  </si>
  <si>
    <t>OTHER: 15584,91 € (3,16 PMs)</t>
  </si>
  <si>
    <t>CA: 22274,80 € (3,74 PMs)</t>
  </si>
  <si>
    <t>Subcontracting</t>
  </si>
  <si>
    <t>WP2 &amp; 3</t>
  </si>
  <si>
    <t>Travel costs</t>
  </si>
  <si>
    <t>CA:</t>
  </si>
  <si>
    <t xml:space="preserve">Attendance Roadmap Standarizacion OGF/SIENA Event / Brussels (Belgium)- </t>
  </si>
  <si>
    <t>26/10/2010 (CACERES EXPOSITO, JUAN ANTONIO) =897,13 €</t>
  </si>
  <si>
    <t xml:space="preserve">Attendance Plenary meeting  / LYON (France)- </t>
  </si>
  <si>
    <t>14/11/2010 (MUÑOZ FRUTOS, HENAR) = 1364,58 €</t>
  </si>
  <si>
    <t xml:space="preserve">Attendance General Assembly and PMB StratusLab.  / LYON (France) - </t>
  </si>
  <si>
    <t>14/11/2010 (CACERES EXPOSITO, JUAN ANTONIO) = 1464,47 €</t>
  </si>
  <si>
    <t>Equipment costs</t>
  </si>
  <si>
    <t>Remaining direct costs</t>
  </si>
  <si>
    <t>Salaries for 5 people working a total of 27.37 PM</t>
    <phoneticPr fontId="6" type="noConversion"/>
  </si>
  <si>
    <t>RTD: 69617,64 € (11,09 PMs)</t>
    <phoneticPr fontId="6" type="noConversion"/>
  </si>
  <si>
    <t>Kick-off, Orsay; training, Madrid; EGI TF 2010, Amsterdam; Face-to-face, Lyon; HEPiX, Geneva; EGI UF 2011, Vilnius; EGI User Virtualization Workshop, Amsterdam; EC Review, Brussels</t>
  </si>
  <si>
    <t>Dissemination</t>
  </si>
  <si>
    <t>EGI TF 2010 Booth, EGI UF 2011 Registration</t>
  </si>
  <si>
    <t>Remaining Direct Costs</t>
  </si>
  <si>
    <t>Courier</t>
  </si>
  <si>
    <t>Indirect Costs</t>
  </si>
  <si>
    <t>TOTAL COSTS</t>
  </si>
  <si>
    <t>Indirect costs</t>
    <phoneticPr fontId="6" type="noConversion"/>
  </si>
  <si>
    <t>Total costs</t>
    <phoneticPr fontId="6" type="noConversion"/>
  </si>
  <si>
    <t>Requested EU contribution</t>
    <phoneticPr fontId="6" type="noConversion"/>
  </si>
  <si>
    <t>Amount (€)</t>
    <phoneticPr fontId="6" type="noConversion"/>
  </si>
  <si>
    <t>CNRS</t>
  </si>
  <si>
    <t>UCM</t>
  </si>
  <si>
    <t>GRNET</t>
  </si>
  <si>
    <t>SIXSQ</t>
  </si>
  <si>
    <t>TID</t>
  </si>
  <si>
    <t>TID</t>
    <phoneticPr fontId="6" type="noConversion"/>
  </si>
  <si>
    <t>TCD</t>
  </si>
  <si>
    <t>TCD</t>
    <phoneticPr fontId="6" type="noConversion"/>
  </si>
  <si>
    <t>No.</t>
    <phoneticPr fontId="6" type="noConversion"/>
  </si>
  <si>
    <t>Name</t>
    <phoneticPr fontId="6" type="noConversion"/>
  </si>
  <si>
    <t>Effort (PM)</t>
    <phoneticPr fontId="6" type="noConversion"/>
  </si>
  <si>
    <t>Personnel</t>
    <phoneticPr fontId="6" type="noConversion"/>
  </si>
  <si>
    <t>Subcontracting</t>
    <phoneticPr fontId="6" type="noConversion"/>
  </si>
  <si>
    <t>Total costs</t>
    <phoneticPr fontId="6" type="noConversion"/>
  </si>
  <si>
    <t>Requested EU contribution</t>
    <phoneticPr fontId="6" type="noConversion"/>
  </si>
  <si>
    <t>Work Package</t>
    <phoneticPr fontId="6" type="noConversion"/>
  </si>
  <si>
    <t>Item Description</t>
    <phoneticPr fontId="6" type="noConversion"/>
  </si>
  <si>
    <t>Amount (€)</t>
    <phoneticPr fontId="6" type="noConversion"/>
  </si>
  <si>
    <t>Explanations</t>
    <phoneticPr fontId="6" type="noConversion"/>
  </si>
  <si>
    <t>3, 4, 6</t>
    <phoneticPr fontId="6" type="noConversion"/>
  </si>
  <si>
    <t>Personnel direct costs</t>
    <phoneticPr fontId="6" type="noConversion"/>
  </si>
  <si>
    <t>Salaries of researchers corresponding to 15.23 funded PMs</t>
    <phoneticPr fontId="6" type="noConversion"/>
  </si>
  <si>
    <t>Remaining Direct Costs</t>
    <phoneticPr fontId="6" type="noConversion"/>
  </si>
  <si>
    <t>Travel costs</t>
    <phoneticPr fontId="6" type="noConversion"/>
  </si>
  <si>
    <t>3,4,6</t>
    <phoneticPr fontId="6" type="noConversion"/>
  </si>
  <si>
    <t>Indirect Costs</t>
    <phoneticPr fontId="6" type="noConversion"/>
  </si>
  <si>
    <t>TOTAL COSTS</t>
    <phoneticPr fontId="6" type="noConversion"/>
  </si>
  <si>
    <t>Personnel costs</t>
    <phoneticPr fontId="6" type="noConversion"/>
  </si>
  <si>
    <t>Subcontracting</t>
    <phoneticPr fontId="6" type="noConversion"/>
  </si>
  <si>
    <t>Major cost item "X"</t>
    <phoneticPr fontId="6" type="noConversion"/>
  </si>
  <si>
    <t>Depreciation on laptop for FTE</t>
    <phoneticPr fontId="6" type="noConversion"/>
  </si>
  <si>
    <t xml:space="preserve">Major cost item "Y" </t>
    <phoneticPr fontId="6" type="noConversion"/>
  </si>
  <si>
    <t>Depreciation on laptop for FTE</t>
    <phoneticPr fontId="6" type="noConversion"/>
  </si>
  <si>
    <t>Remaining Direct Costs</t>
    <phoneticPr fontId="6" type="noConversion"/>
  </si>
  <si>
    <t>3, 4</t>
    <phoneticPr fontId="6" type="noConversion"/>
  </si>
  <si>
    <t>Indirect Costs</t>
    <phoneticPr fontId="6" type="noConversion"/>
  </si>
  <si>
    <t>TOTAL COSTS</t>
    <phoneticPr fontId="6" type="noConversion"/>
  </si>
  <si>
    <t>1, 3</t>
    <phoneticPr fontId="6" type="noConversion"/>
  </si>
  <si>
    <t>Subcontracting</t>
    <phoneticPr fontId="6" type="noConversion"/>
  </si>
  <si>
    <t>Travel</t>
  </si>
  <si>
    <t>DIFFERENCES FROM PLANNED BUDGET FOR Y1 (NEGATIVE IS AN UNDERSPEND);TC=TOTAL COST; RC=REQUESTED CONTRIBUTION</t>
    <phoneticPr fontId="6" type="noConversion"/>
  </si>
  <si>
    <t>AVAILABLE BUDGET FOR Y2; TC=TOTAL COST; RC=REQUESTED CONTRIBUTION</t>
    <phoneticPr fontId="6" type="noConversion"/>
  </si>
  <si>
    <t>Subcontracting</t>
    <phoneticPr fontId="6" type="noConversion"/>
  </si>
  <si>
    <t>Other direct costs</t>
    <phoneticPr fontId="6" type="noConversion"/>
  </si>
  <si>
    <t>Indirect costs</t>
    <phoneticPr fontId="6" type="noConversion"/>
  </si>
  <si>
    <t>Total costs</t>
    <phoneticPr fontId="6" type="noConversion"/>
  </si>
  <si>
    <t>Requested EU contribution</t>
    <phoneticPr fontId="6" type="noConversion"/>
  </si>
  <si>
    <t>CNRS</t>
    <phoneticPr fontId="6" type="noConversion"/>
  </si>
  <si>
    <t>UCM</t>
    <phoneticPr fontId="6" type="noConversion"/>
  </si>
  <si>
    <t>GRNET</t>
    <phoneticPr fontId="6" type="noConversion"/>
  </si>
  <si>
    <t>SIXSQ</t>
    <phoneticPr fontId="6" type="noConversion"/>
  </si>
  <si>
    <t>TID</t>
    <phoneticPr fontId="6" type="noConversion"/>
  </si>
  <si>
    <t>TCD</t>
    <phoneticPr fontId="6" type="noConversion"/>
  </si>
  <si>
    <t>WP1</t>
    <phoneticPr fontId="6" type="noConversion"/>
  </si>
  <si>
    <t>WP2</t>
    <phoneticPr fontId="6" type="noConversion"/>
  </si>
  <si>
    <t>WP3</t>
    <phoneticPr fontId="6" type="noConversion"/>
  </si>
  <si>
    <t>WP4</t>
    <phoneticPr fontId="6" type="noConversion"/>
  </si>
  <si>
    <t>Travel costs to the project meetings and other conference linked to StratusLab activities such as kick off meeting in Paris, Egi tech conference in Amsterdam, Egi user forum in Vilnius, Stratuslab Integration meeting in Geneva etc</t>
  </si>
  <si>
    <t>1, 6</t>
    <phoneticPr fontId="6" type="noConversion"/>
  </si>
  <si>
    <t>Cost Model: Real indirect costs 80%</t>
  </si>
  <si>
    <t>WP1</t>
    <phoneticPr fontId="6" type="noConversion"/>
  </si>
  <si>
    <t>WP2</t>
    <phoneticPr fontId="6" type="noConversion"/>
  </si>
  <si>
    <t>WP3</t>
    <phoneticPr fontId="6" type="noConversion"/>
  </si>
  <si>
    <t>WP4</t>
    <phoneticPr fontId="6" type="noConversion"/>
  </si>
  <si>
    <t>WP5</t>
    <phoneticPr fontId="6" type="noConversion"/>
  </si>
  <si>
    <t>WP6</t>
    <phoneticPr fontId="6" type="noConversion"/>
  </si>
  <si>
    <t>Total</t>
    <phoneticPr fontId="6" type="noConversion"/>
  </si>
  <si>
    <t>Effort in person-months</t>
    <phoneticPr fontId="6" type="noConversion"/>
  </si>
  <si>
    <t>Requested EU contribution</t>
    <phoneticPr fontId="6" type="noConversion"/>
  </si>
  <si>
    <t>1,2,3,5</t>
    <phoneticPr fontId="6" type="noConversion"/>
  </si>
  <si>
    <t>1,2,5</t>
    <phoneticPr fontId="6" type="noConversion"/>
  </si>
  <si>
    <t>WP5</t>
    <phoneticPr fontId="6" type="noConversion"/>
  </si>
  <si>
    <t>WP6</t>
    <phoneticPr fontId="6" type="noConversion"/>
  </si>
  <si>
    <t>TOTAL</t>
    <phoneticPr fontId="6" type="noConversion"/>
  </si>
  <si>
    <t>TOTAL</t>
    <phoneticPr fontId="6" type="noConversion"/>
  </si>
  <si>
    <t>UCM</t>
    <phoneticPr fontId="6" type="noConversion"/>
  </si>
  <si>
    <t>GRNET</t>
    <phoneticPr fontId="6" type="noConversion"/>
  </si>
  <si>
    <t>WP4</t>
    <phoneticPr fontId="6" type="noConversion"/>
  </si>
  <si>
    <t>WP6</t>
    <phoneticPr fontId="6" type="noConversion"/>
  </si>
  <si>
    <t>TOTAL</t>
    <phoneticPr fontId="6" type="noConversion"/>
  </si>
  <si>
    <t>Y1 DECLARED</t>
    <phoneticPr fontId="6" type="noConversion"/>
  </si>
  <si>
    <t>TOTAL PLAN.</t>
    <phoneticPr fontId="6" type="noConversion"/>
  </si>
  <si>
    <t>Y1 PLAN.</t>
    <phoneticPr fontId="6" type="noConversion"/>
  </si>
  <si>
    <t>Y2 PLAN</t>
    <phoneticPr fontId="6" type="noConversion"/>
  </si>
  <si>
    <t>RTD</t>
    <phoneticPr fontId="6" type="noConversion"/>
  </si>
  <si>
    <t>Management</t>
    <phoneticPr fontId="6" type="noConversion"/>
  </si>
  <si>
    <t>Other</t>
    <phoneticPr fontId="6" type="noConversion"/>
  </si>
  <si>
    <t>Coordination</t>
    <phoneticPr fontId="6" type="noConversion"/>
  </si>
  <si>
    <t>CNRS</t>
    <phoneticPr fontId="6" type="noConversion"/>
  </si>
  <si>
    <t>UCM</t>
    <phoneticPr fontId="6" type="noConversion"/>
  </si>
  <si>
    <t>GRNET</t>
    <phoneticPr fontId="6" type="noConversion"/>
  </si>
  <si>
    <t>SIXSQ</t>
    <phoneticPr fontId="6" type="noConversion"/>
  </si>
  <si>
    <t>TID</t>
    <phoneticPr fontId="6" type="noConversion"/>
  </si>
  <si>
    <t>TCD</t>
    <phoneticPr fontId="6" type="noConversion"/>
  </si>
  <si>
    <t>RTD</t>
    <phoneticPr fontId="6" type="noConversion"/>
  </si>
  <si>
    <t>Coordination</t>
    <phoneticPr fontId="6" type="noConversion"/>
  </si>
  <si>
    <t>Management</t>
    <phoneticPr fontId="6" type="noConversion"/>
  </si>
  <si>
    <t>Other</t>
    <phoneticPr fontId="6" type="noConversion"/>
  </si>
  <si>
    <t>TOTAL</t>
    <phoneticPr fontId="6" type="noConversion"/>
  </si>
  <si>
    <t>TOTAL</t>
    <phoneticPr fontId="6" type="noConversion"/>
  </si>
  <si>
    <t>TOTAL</t>
    <phoneticPr fontId="6" type="noConversion"/>
  </si>
  <si>
    <t>Y1 TC</t>
    <phoneticPr fontId="6" type="noConversion"/>
  </si>
  <si>
    <t>Y1 RC</t>
    <phoneticPr fontId="6" type="noConversion"/>
  </si>
  <si>
    <t>PRJ. TC</t>
    <phoneticPr fontId="6" type="noConversion"/>
  </si>
  <si>
    <t>Y1 PLAN TC</t>
    <phoneticPr fontId="6" type="noConversion"/>
  </si>
  <si>
    <t>PRJ. RC</t>
    <phoneticPr fontId="6" type="noConversion"/>
  </si>
  <si>
    <t>RTD</t>
    <phoneticPr fontId="6" type="noConversion"/>
  </si>
  <si>
    <t>Management</t>
    <phoneticPr fontId="6" type="noConversion"/>
  </si>
  <si>
    <t>Other</t>
    <phoneticPr fontId="6" type="noConversion"/>
  </si>
  <si>
    <t>Y2 TC AVAIL</t>
    <phoneticPr fontId="6" type="noConversion"/>
  </si>
  <si>
    <t>Y2 RC AVAIL</t>
    <phoneticPr fontId="6" type="noConversion"/>
  </si>
  <si>
    <t>DIFFERENCES FROM PLANNED EFFORT (NEGATIVE IS SUPPLYING LESS EFFORT THAN FORESEEN)</t>
    <phoneticPr fontId="6" type="noConversion"/>
  </si>
  <si>
    <t>Indirect costs</t>
  </si>
  <si>
    <t>Overhead costs</t>
  </si>
  <si>
    <t>TOTAL COSTS</t>
    <phoneticPr fontId="6" type="noConversion"/>
  </si>
  <si>
    <t>WP1</t>
  </si>
  <si>
    <t>WP2</t>
  </si>
  <si>
    <t>WP3</t>
  </si>
  <si>
    <t>WP4</t>
  </si>
  <si>
    <t>WP5</t>
  </si>
  <si>
    <t>WP6</t>
  </si>
  <si>
    <t>Total</t>
  </si>
  <si>
    <t>Effort in person-months</t>
  </si>
  <si>
    <t>Other direct costs</t>
  </si>
  <si>
    <t>Total costs</t>
  </si>
  <si>
    <t>Requested EU contribution</t>
  </si>
  <si>
    <t>Work Package</t>
  </si>
  <si>
    <t>Item Description</t>
  </si>
  <si>
    <t>Amount (€)</t>
  </si>
  <si>
    <t>Explanations</t>
  </si>
  <si>
    <t>Personnel direct costs</t>
  </si>
  <si>
    <t>Salary of Research Fellow (5.54 PM, funded by StratusLab)</t>
  </si>
  <si>
    <t>Salary of Research Fellow (4.5PM, funded by StratusLab. 1.5PM unfunded to provide 6PM total)</t>
  </si>
  <si>
    <t>3,5</t>
  </si>
  <si>
    <t>Explanations</t>
    <phoneticPr fontId="6" type="noConversion"/>
  </si>
  <si>
    <t>3, 4</t>
    <phoneticPr fontId="6" type="noConversion"/>
  </si>
  <si>
    <t>Personnel direct costs</t>
    <phoneticPr fontId="6" type="noConversion"/>
  </si>
  <si>
    <t>FTE salaries. 19.17 person months</t>
    <phoneticPr fontId="6" type="noConversion"/>
  </si>
  <si>
    <t>WP1</t>
    <phoneticPr fontId="6" type="noConversion"/>
  </si>
  <si>
    <t>WP2</t>
    <phoneticPr fontId="6" type="noConversion"/>
  </si>
  <si>
    <t>WP3</t>
    <phoneticPr fontId="6" type="noConversion"/>
  </si>
  <si>
    <t>WP4</t>
    <phoneticPr fontId="6" type="noConversion"/>
  </si>
  <si>
    <t>WP5</t>
    <phoneticPr fontId="6" type="noConversion"/>
  </si>
  <si>
    <t>WP6</t>
    <phoneticPr fontId="6" type="noConversion"/>
  </si>
  <si>
    <t>Total</t>
    <phoneticPr fontId="6" type="noConversion"/>
  </si>
  <si>
    <t>Effort in person-months</t>
    <phoneticPr fontId="6" type="noConversion"/>
  </si>
  <si>
    <t>2,8 (1,12 funded)</t>
    <phoneticPr fontId="6" type="noConversion"/>
  </si>
  <si>
    <t>12,23 (5,55 funded)</t>
    <phoneticPr fontId="6" type="noConversion"/>
  </si>
  <si>
    <t>14,11 (8,57 funded)</t>
    <phoneticPr fontId="6" type="noConversion"/>
  </si>
  <si>
    <t>29,14 (15,23 funded)</t>
    <phoneticPr fontId="6" type="noConversion"/>
  </si>
  <si>
    <t>Personnel costs</t>
    <phoneticPr fontId="6" type="noConversion"/>
  </si>
  <si>
    <t>Subcontracting</t>
    <phoneticPr fontId="6" type="noConversion"/>
  </si>
  <si>
    <t>Other direct costs</t>
    <phoneticPr fontId="6" type="noConversion"/>
  </si>
  <si>
    <t>Indirect costs</t>
    <phoneticPr fontId="6" type="noConversion"/>
  </si>
</sst>
</file>

<file path=xl/styles.xml><?xml version="1.0" encoding="utf-8"?>
<styleSheet xmlns="http://schemas.openxmlformats.org/spreadsheetml/2006/main">
  <numFmts count="10">
    <numFmt numFmtId="164" formatCode="#,##0.00\ &quot;€&quot;;[Red]\-#,##0.00\ &quot;€&quot;"/>
    <numFmt numFmtId="165" formatCode="#,##0\ &quot;€&quot;;[Red]\-#,##0\ &quot;€&quot;"/>
    <numFmt numFmtId="166" formatCode="_-* #,##0.00\ [$€-C0A]_-;\-* #,##0.00\ [$€-C0A]_-;_-* &quot;-&quot;??\ [$€-C0A]_-;_-@_-"/>
    <numFmt numFmtId="167" formatCode="0.00"/>
    <numFmt numFmtId="168" formatCode="0"/>
    <numFmt numFmtId="169" formatCode="0%"/>
    <numFmt numFmtId="170" formatCode="0.0"/>
    <numFmt numFmtId="171" formatCode="0.0%"/>
    <numFmt numFmtId="174" formatCode="0.0"/>
    <numFmt numFmtId="175" formatCode="#,##0"/>
  </numFmts>
  <fonts count="10">
    <font>
      <sz val="10"/>
      <name val="Verdana"/>
    </font>
    <font>
      <b/>
      <sz val="10"/>
      <name val="Verdana"/>
    </font>
    <font>
      <b/>
      <sz val="10"/>
      <name val="Verdana"/>
    </font>
    <font>
      <b/>
      <i/>
      <sz val="10"/>
      <name val="Verdana"/>
    </font>
    <font>
      <b/>
      <sz val="10"/>
      <name val="Verdana"/>
    </font>
    <font>
      <sz val="10"/>
      <name val="Verdana"/>
    </font>
    <font>
      <sz val="8"/>
      <name val="Verdana"/>
    </font>
    <font>
      <sz val="10"/>
      <name val="Arial Narrow"/>
      <family val="2"/>
    </font>
    <font>
      <sz val="8.5"/>
      <name val="Arial"/>
      <family val="2"/>
    </font>
    <font>
      <i/>
      <sz val="10"/>
      <name val="Arial Narrow"/>
      <family val="2"/>
    </font>
  </fonts>
  <fills count="3">
    <fill>
      <patternFill patternType="none"/>
    </fill>
    <fill>
      <patternFill patternType="gray125"/>
    </fill>
    <fill>
      <patternFill patternType="solid">
        <fgColor indexed="42"/>
        <bgColor indexed="64"/>
      </patternFill>
    </fill>
  </fills>
  <borders count="14">
    <border>
      <left/>
      <right/>
      <top/>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double">
        <color indexed="64"/>
      </right>
      <top style="medium">
        <color indexed="64"/>
      </top>
      <bottom/>
      <diagonal/>
    </border>
    <border>
      <left style="double">
        <color indexed="64"/>
      </left>
      <right style="medium">
        <color indexed="64"/>
      </right>
      <top/>
      <bottom/>
      <diagonal/>
    </border>
    <border>
      <left style="medium">
        <color indexed="64"/>
      </left>
      <right style="medium">
        <color indexed="64"/>
      </right>
      <top/>
      <bottom/>
      <diagonal/>
    </border>
    <border>
      <left/>
      <right style="double">
        <color indexed="64"/>
      </right>
      <top/>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77">
    <xf numFmtId="0" fontId="0" fillId="0" borderId="0" xfId="0"/>
    <xf numFmtId="0" fontId="4" fillId="0" borderId="0" xfId="0" applyFont="1" applyAlignment="1">
      <alignment horizontal="center"/>
    </xf>
    <xf numFmtId="0" fontId="4" fillId="0" borderId="0" xfId="0" applyFont="1" applyAlignment="1">
      <alignment horizontal="left"/>
    </xf>
    <xf numFmtId="2" fontId="0" fillId="0" borderId="0" xfId="0" applyNumberFormat="1"/>
    <xf numFmtId="49" fontId="0" fillId="0" borderId="0" xfId="0" applyNumberFormat="1" applyAlignment="1">
      <alignment wrapText="1"/>
    </xf>
    <xf numFmtId="0" fontId="0" fillId="0" borderId="0" xfId="0" applyAlignment="1">
      <alignment horizontal="left"/>
    </xf>
    <xf numFmtId="0" fontId="4" fillId="0" borderId="0" xfId="0" applyFont="1"/>
    <xf numFmtId="2" fontId="4" fillId="0" borderId="0" xfId="0" applyNumberFormat="1" applyFont="1"/>
    <xf numFmtId="0" fontId="7" fillId="0" borderId="3"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11" xfId="0" applyFont="1" applyBorder="1" applyAlignment="1">
      <alignment horizontal="justify" vertical="center" wrapText="1"/>
    </xf>
    <xf numFmtId="165" fontId="7" fillId="0" borderId="11" xfId="0" applyNumberFormat="1" applyFont="1" applyBorder="1" applyAlignment="1">
      <alignment horizontal="justify" vertical="center" wrapText="1"/>
    </xf>
    <xf numFmtId="0" fontId="7" fillId="0" borderId="12" xfId="0" applyFont="1" applyBorder="1" applyAlignment="1">
      <alignment horizontal="justify" vertical="center" wrapText="1"/>
    </xf>
    <xf numFmtId="0" fontId="8" fillId="0" borderId="6" xfId="0" applyFont="1" applyBorder="1" applyAlignment="1">
      <alignment horizontal="justify" vertical="center" wrapText="1"/>
    </xf>
    <xf numFmtId="0" fontId="7" fillId="0" borderId="7" xfId="0" applyFont="1" applyBorder="1" applyAlignment="1">
      <alignment horizontal="justify" vertical="center" wrapText="1"/>
    </xf>
    <xf numFmtId="0" fontId="7" fillId="0" borderId="13" xfId="0" applyFont="1" applyBorder="1" applyAlignment="1">
      <alignment horizontal="justify" vertical="center" wrapText="1"/>
    </xf>
    <xf numFmtId="165" fontId="8" fillId="0" borderId="13" xfId="0" applyNumberFormat="1" applyFont="1" applyBorder="1" applyAlignment="1">
      <alignment horizontal="justify" vertical="center" wrapText="1"/>
    </xf>
    <xf numFmtId="0" fontId="9" fillId="0" borderId="9" xfId="0" applyFont="1" applyBorder="1" applyAlignment="1">
      <alignment horizontal="justify" vertical="center" wrapText="1"/>
    </xf>
    <xf numFmtId="164" fontId="7" fillId="0" borderId="13" xfId="0" applyNumberFormat="1" applyFont="1" applyBorder="1" applyAlignment="1">
      <alignment horizontal="justify" vertical="center" wrapText="1"/>
    </xf>
    <xf numFmtId="166" fontId="4" fillId="0" borderId="0" xfId="0" applyNumberFormat="1" applyFont="1"/>
    <xf numFmtId="0" fontId="0" fillId="0" borderId="0" xfId="0" applyAlignment="1">
      <alignment horizontal="center"/>
    </xf>
    <xf numFmtId="2" fontId="5" fillId="0" borderId="0" xfId="0" applyNumberFormat="1" applyFont="1"/>
    <xf numFmtId="49" fontId="0" fillId="0" borderId="0" xfId="0" applyNumberFormat="1" applyFont="1" applyAlignment="1">
      <alignment wrapText="1"/>
    </xf>
    <xf numFmtId="4" fontId="0" fillId="0" borderId="0" xfId="0" applyNumberFormat="1"/>
    <xf numFmtId="49" fontId="5" fillId="0" borderId="0" xfId="0" applyNumberFormat="1" applyFont="1" applyAlignment="1">
      <alignment wrapText="1"/>
    </xf>
    <xf numFmtId="0" fontId="5" fillId="0" borderId="0" xfId="0" applyFont="1"/>
    <xf numFmtId="4" fontId="4" fillId="0" borderId="0" xfId="0" applyNumberFormat="1" applyFont="1"/>
    <xf numFmtId="4" fontId="0" fillId="0" borderId="0" xfId="0" applyNumberFormat="1" applyBorder="1"/>
    <xf numFmtId="4" fontId="0" fillId="0" borderId="0" xfId="0" applyNumberFormat="1" applyFill="1" applyBorder="1" applyAlignment="1" applyProtection="1">
      <alignment horizontal="center"/>
    </xf>
    <xf numFmtId="4" fontId="0" fillId="0" borderId="0" xfId="0" applyNumberFormat="1" applyFill="1" applyBorder="1" applyAlignment="1" applyProtection="1"/>
    <xf numFmtId="167" fontId="0" fillId="0" borderId="0" xfId="0" applyNumberFormat="1"/>
    <xf numFmtId="167" fontId="0" fillId="0" borderId="0" xfId="0" applyNumberFormat="1"/>
    <xf numFmtId="167" fontId="0" fillId="0" borderId="0" xfId="0" applyNumberFormat="1"/>
    <xf numFmtId="167" fontId="0" fillId="0" borderId="0" xfId="0" applyNumberFormat="1"/>
    <xf numFmtId="167" fontId="0" fillId="0" borderId="0" xfId="0" applyNumberFormat="1"/>
    <xf numFmtId="168" fontId="0" fillId="0" borderId="0" xfId="0" applyNumberFormat="1"/>
    <xf numFmtId="168" fontId="0" fillId="0" borderId="0" xfId="0" applyNumberFormat="1"/>
    <xf numFmtId="168" fontId="0" fillId="0" borderId="0" xfId="0" applyNumberFormat="1"/>
    <xf numFmtId="168" fontId="0" fillId="0" borderId="0" xfId="0" applyNumberFormat="1"/>
    <xf numFmtId="0" fontId="0" fillId="2" borderId="0" xfId="0" applyFill="1"/>
    <xf numFmtId="168" fontId="0" fillId="2" borderId="0" xfId="0" applyNumberFormat="1" applyFill="1"/>
    <xf numFmtId="169" fontId="0" fillId="2" borderId="0" xfId="0" applyNumberFormat="1" applyFill="1"/>
    <xf numFmtId="168" fontId="0" fillId="2" borderId="0" xfId="0" applyNumberFormat="1" applyFill="1"/>
    <xf numFmtId="169" fontId="0" fillId="2" borderId="0" xfId="0" applyNumberFormat="1" applyFill="1"/>
    <xf numFmtId="168" fontId="0" fillId="2" borderId="0" xfId="0" applyNumberFormat="1" applyFill="1"/>
    <xf numFmtId="170" fontId="0" fillId="2" borderId="0" xfId="0" applyNumberFormat="1" applyFill="1"/>
    <xf numFmtId="171" fontId="0" fillId="2" borderId="0" xfId="0" applyNumberFormat="1" applyFill="1"/>
    <xf numFmtId="170" fontId="2" fillId="2" borderId="0" xfId="0" applyNumberFormat="1" applyFont="1" applyFill="1"/>
    <xf numFmtId="0" fontId="2" fillId="2" borderId="0" xfId="0" applyFont="1" applyFill="1"/>
    <xf numFmtId="171" fontId="2" fillId="2" borderId="0" xfId="0" applyNumberFormat="1" applyFont="1" applyFill="1"/>
    <xf numFmtId="168" fontId="2" fillId="2" borderId="0" xfId="0" applyNumberFormat="1" applyFont="1" applyFill="1"/>
    <xf numFmtId="169" fontId="2" fillId="2" borderId="0" xfId="0" applyNumberFormat="1" applyFont="1" applyFill="1"/>
    <xf numFmtId="168" fontId="2" fillId="2" borderId="0" xfId="0" applyNumberFormat="1" applyFont="1" applyFill="1"/>
    <xf numFmtId="169" fontId="2" fillId="2" borderId="0" xfId="0" applyNumberFormat="1" applyFont="1" applyFill="1"/>
    <xf numFmtId="168" fontId="2" fillId="2" borderId="0" xfId="0" applyNumberFormat="1" applyFont="1" applyFill="1"/>
    <xf numFmtId="0" fontId="7" fillId="0" borderId="1"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7" xfId="0" applyFont="1" applyBorder="1" applyAlignment="1">
      <alignment horizontal="justify" vertical="center" wrapText="1"/>
    </xf>
    <xf numFmtId="0" fontId="7" fillId="0" borderId="2"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8" xfId="0" applyFont="1" applyBorder="1" applyAlignment="1">
      <alignment horizontal="justify" vertical="center" wrapText="1"/>
    </xf>
    <xf numFmtId="164" fontId="7" fillId="0" borderId="2" xfId="0" applyNumberFormat="1" applyFont="1" applyBorder="1" applyAlignment="1">
      <alignment horizontal="justify" vertical="center" wrapText="1"/>
    </xf>
    <xf numFmtId="164" fontId="7" fillId="0" borderId="5" xfId="0" applyNumberFormat="1" applyFont="1" applyBorder="1" applyAlignment="1">
      <alignment horizontal="justify" vertical="center" wrapText="1"/>
    </xf>
    <xf numFmtId="164" fontId="7" fillId="0" borderId="8" xfId="0" applyNumberFormat="1" applyFont="1" applyBorder="1" applyAlignment="1">
      <alignment horizontal="justify" vertical="center" wrapText="1"/>
    </xf>
    <xf numFmtId="0" fontId="3" fillId="0" borderId="0" xfId="0" applyFont="1" applyAlignment="1">
      <alignment horizontal="center"/>
    </xf>
    <xf numFmtId="0" fontId="1" fillId="0" borderId="0" xfId="0" applyFont="1"/>
    <xf numFmtId="170" fontId="1" fillId="0" borderId="0" xfId="0" applyNumberFormat="1" applyFont="1"/>
    <xf numFmtId="3" fontId="0" fillId="0" borderId="0" xfId="0" applyNumberFormat="1"/>
    <xf numFmtId="3" fontId="1" fillId="0" borderId="0" xfId="0" applyNumberFormat="1" applyFont="1"/>
    <xf numFmtId="3" fontId="0" fillId="2" borderId="0" xfId="0" applyNumberFormat="1" applyFill="1"/>
    <xf numFmtId="0" fontId="1" fillId="0" borderId="0" xfId="0" applyFont="1" applyAlignment="1">
      <alignment horizontal="center"/>
    </xf>
    <xf numFmtId="175" fontId="1" fillId="0" borderId="0" xfId="0" applyNumberFormat="1" applyFont="1"/>
    <xf numFmtId="174" fontId="1" fillId="0" borderId="0" xfId="0" applyNumberFormat="1" applyFont="1"/>
    <xf numFmtId="174" fontId="0" fillId="2" borderId="0" xfId="0" applyNumberFormat="1" applyFill="1"/>
    <xf numFmtId="175" fontId="0" fillId="2" borderId="0" xfId="0" applyNumberFormat="1" applyFill="1"/>
  </cellXfs>
  <cellStyles count="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styles" Target="styles.xml"/><Relationship Id="rId21" Type="http://schemas.openxmlformats.org/officeDocument/2006/relationships/sharedStrings" Target="sharedStrings.xml"/><Relationship Id="rId22"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externalLink" Target="externalLinks/externalLink1.xml"/><Relationship Id="rId18" Type="http://schemas.openxmlformats.org/officeDocument/2006/relationships/externalLink" Target="externalLinks/externalLink2.xml"/><Relationship Id="rId19" Type="http://schemas.openxmlformats.org/officeDocument/2006/relationships/theme" Target="theme/theme1.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mb-finances/partner-resource-utilization-grn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mb-finances/partner-resource-utilization-tcd-2011062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RNET"/>
      <sheetName val="GRNET Summary"/>
    </sheetNames>
    <sheetDataSet>
      <sheetData sheetId="0">
        <row r="3">
          <cell r="H3">
            <v>88975</v>
          </cell>
        </row>
        <row r="5">
          <cell r="H5">
            <v>8661.48</v>
          </cell>
        </row>
        <row r="6">
          <cell r="H6">
            <v>78109.183999999994</v>
          </cell>
        </row>
      </sheetData>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CD"/>
      <sheetName val="TCD Summary"/>
    </sheetNames>
    <sheetDataSet>
      <sheetData sheetId="0">
        <row r="6">
          <cell r="D6">
            <v>17772</v>
          </cell>
          <cell r="F6">
            <v>10057</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H15"/>
  <sheetViews>
    <sheetView workbookViewId="0">
      <selection activeCell="H8" sqref="H8"/>
    </sheetView>
  </sheetViews>
  <sheetFormatPr baseColWidth="10" defaultRowHeight="13"/>
  <cols>
    <col min="1" max="1" width="22.7109375" customWidth="1"/>
  </cols>
  <sheetData>
    <row r="1" spans="1:8">
      <c r="A1" s="1"/>
      <c r="B1" s="1" t="s">
        <v>185</v>
      </c>
      <c r="C1" s="1" t="s">
        <v>186</v>
      </c>
      <c r="D1" s="1" t="s">
        <v>187</v>
      </c>
      <c r="E1" s="1" t="s">
        <v>188</v>
      </c>
      <c r="F1" s="1" t="s">
        <v>189</v>
      </c>
      <c r="G1" s="1" t="s">
        <v>190</v>
      </c>
      <c r="H1" s="1" t="s">
        <v>191</v>
      </c>
    </row>
    <row r="2" spans="1:8">
      <c r="A2" s="2" t="s">
        <v>192</v>
      </c>
      <c r="B2" s="3">
        <v>1.9</v>
      </c>
      <c r="C2" s="3">
        <v>16.809999999999999</v>
      </c>
      <c r="D2" s="3">
        <v>0.95</v>
      </c>
      <c r="E2" s="3"/>
      <c r="F2" s="3">
        <v>7.71</v>
      </c>
      <c r="G2" s="3"/>
      <c r="H2" s="3">
        <f>SUM(B2:G2)</f>
        <v>27.369999999999997</v>
      </c>
    </row>
    <row r="3" spans="1:8">
      <c r="A3" s="2" t="s">
        <v>11</v>
      </c>
      <c r="B3" s="3">
        <v>17072</v>
      </c>
      <c r="C3" s="3">
        <v>112210.91</v>
      </c>
      <c r="D3" s="3">
        <v>8201.02</v>
      </c>
      <c r="E3" s="3"/>
      <c r="F3" s="3">
        <v>35454.230000000003</v>
      </c>
      <c r="G3" s="3"/>
      <c r="H3" s="3">
        <f t="shared" ref="H3:H6" si="0">SUM(B3:G3)</f>
        <v>172938.16</v>
      </c>
    </row>
    <row r="4" spans="1:8">
      <c r="A4" s="2" t="s">
        <v>89</v>
      </c>
      <c r="B4" s="3"/>
      <c r="C4" s="3"/>
      <c r="D4" s="3"/>
      <c r="E4" s="3"/>
      <c r="F4" s="3"/>
      <c r="G4" s="3"/>
      <c r="H4" s="3">
        <f t="shared" si="0"/>
        <v>0</v>
      </c>
    </row>
    <row r="5" spans="1:8">
      <c r="A5" s="2" t="s">
        <v>90</v>
      </c>
      <c r="B5" s="3">
        <v>2615.92</v>
      </c>
      <c r="C5" s="3">
        <v>7629.3</v>
      </c>
      <c r="D5" s="3">
        <v>0</v>
      </c>
      <c r="E5" s="3"/>
      <c r="F5" s="3">
        <v>3002.34</v>
      </c>
      <c r="G5" s="3"/>
      <c r="H5" s="3">
        <f t="shared" si="0"/>
        <v>13247.560000000001</v>
      </c>
    </row>
    <row r="6" spans="1:8">
      <c r="A6" s="2" t="s">
        <v>91</v>
      </c>
      <c r="B6" s="3">
        <f>(B3+B5)*0.6</f>
        <v>11812.751999999999</v>
      </c>
      <c r="C6" s="3">
        <f>(C3+C5)*0.6</f>
        <v>71904.126000000004</v>
      </c>
      <c r="D6" s="3">
        <f>(D3+D5)*0.6</f>
        <v>4920.6120000000001</v>
      </c>
      <c r="E6" s="3">
        <f t="shared" ref="E6:G6" si="1">(E3+E5)*0.6</f>
        <v>0</v>
      </c>
      <c r="F6" s="3">
        <f t="shared" si="1"/>
        <v>23073.942000000003</v>
      </c>
      <c r="G6" s="3">
        <f t="shared" si="1"/>
        <v>0</v>
      </c>
      <c r="H6" s="3">
        <f t="shared" si="0"/>
        <v>111711.432</v>
      </c>
    </row>
    <row r="7" spans="1:8">
      <c r="A7" s="2" t="s">
        <v>12</v>
      </c>
      <c r="B7" s="3">
        <f t="shared" ref="B7:H7" si="2">SUM(B3:B6)</f>
        <v>31500.671999999999</v>
      </c>
      <c r="C7" s="3">
        <f t="shared" si="2"/>
        <v>191744.33600000001</v>
      </c>
      <c r="D7" s="3">
        <f t="shared" si="2"/>
        <v>13121.632000000001</v>
      </c>
      <c r="E7" s="3">
        <f t="shared" si="2"/>
        <v>0</v>
      </c>
      <c r="F7" s="3">
        <f t="shared" si="2"/>
        <v>61530.51200000001</v>
      </c>
      <c r="G7" s="3">
        <f t="shared" si="2"/>
        <v>0</v>
      </c>
      <c r="H7" s="3">
        <f t="shared" si="2"/>
        <v>297897.152</v>
      </c>
    </row>
    <row r="8" spans="1:8">
      <c r="A8" s="2" t="s">
        <v>115</v>
      </c>
      <c r="B8" s="3">
        <f>SUM(B3:B5)*1 + B6*1</f>
        <v>31500.671999999999</v>
      </c>
      <c r="C8" s="3">
        <f>SUM(C3:C5)*1.07</f>
        <v>128229.02470000001</v>
      </c>
      <c r="D8" s="3">
        <f>SUM(D3:D5)*1.07</f>
        <v>8775.0914000000012</v>
      </c>
      <c r="E8" s="3">
        <f t="shared" ref="E8:G8" si="3">SUM(E3:E5)*1 + E6*1</f>
        <v>0</v>
      </c>
      <c r="F8" s="3">
        <f t="shared" si="3"/>
        <v>61530.51200000001</v>
      </c>
      <c r="G8" s="3">
        <f t="shared" si="3"/>
        <v>0</v>
      </c>
      <c r="H8" s="3">
        <f>SUM(B8:G8)</f>
        <v>230035.30010000002</v>
      </c>
    </row>
    <row r="10" spans="1:8">
      <c r="A10" s="2" t="s">
        <v>13</v>
      </c>
      <c r="B10" s="32">
        <f>SUM(B3:B5)</f>
        <v>19687.919999999998</v>
      </c>
      <c r="C10" s="32">
        <f t="shared" ref="C10:G10" si="4">SUM(C3:C5)</f>
        <v>119840.21</v>
      </c>
      <c r="D10" s="32">
        <f t="shared" si="4"/>
        <v>8201.02</v>
      </c>
      <c r="E10" s="32">
        <f t="shared" si="4"/>
        <v>0</v>
      </c>
      <c r="F10" s="32">
        <f t="shared" si="4"/>
        <v>38456.570000000007</v>
      </c>
      <c r="G10" s="32">
        <f t="shared" si="4"/>
        <v>0</v>
      </c>
      <c r="H10" s="32">
        <f>SUM(H3:H5)</f>
        <v>186185.72</v>
      </c>
    </row>
    <row r="11" spans="1:8">
      <c r="B11" s="32"/>
      <c r="C11" s="32"/>
      <c r="D11" s="32"/>
      <c r="E11" s="32"/>
      <c r="F11" s="32"/>
      <c r="G11" s="32"/>
      <c r="H11" s="32"/>
    </row>
    <row r="13" spans="1:8">
      <c r="B13" t="s">
        <v>131</v>
      </c>
      <c r="C13" t="s">
        <v>134</v>
      </c>
      <c r="D13" t="s">
        <v>132</v>
      </c>
      <c r="E13" t="s">
        <v>133</v>
      </c>
      <c r="F13" t="s">
        <v>120</v>
      </c>
    </row>
    <row r="14" spans="1:8">
      <c r="B14" s="35">
        <f>G7</f>
        <v>0</v>
      </c>
      <c r="C14" s="35">
        <f>C7+D7</f>
        <v>204865.96800000002</v>
      </c>
      <c r="D14" s="35">
        <f>B7</f>
        <v>31500.671999999999</v>
      </c>
      <c r="E14" s="35">
        <f>E7+F7</f>
        <v>61530.51200000001</v>
      </c>
      <c r="F14" s="35">
        <f>SUM(B14:E14)</f>
        <v>297897.152</v>
      </c>
    </row>
    <row r="15" spans="1:8">
      <c r="B15" s="35">
        <f>G8</f>
        <v>0</v>
      </c>
      <c r="C15" s="35">
        <f>C8+D8</f>
        <v>137004.11610000001</v>
      </c>
      <c r="D15" s="35">
        <f>B8</f>
        <v>31500.671999999999</v>
      </c>
      <c r="E15" s="35">
        <f>E7+F7</f>
        <v>61530.51200000001</v>
      </c>
      <c r="F15" s="35">
        <f>SUM(B15:E15)</f>
        <v>230035.30010000002</v>
      </c>
    </row>
  </sheetData>
  <phoneticPr fontId="6" type="noConversion"/>
  <pageMargins left="0.75" right="0.75" top="1" bottom="1" header="0.5" footer="0.5"/>
  <pageSetup paperSize="10" orientation="portrait" horizontalDpi="4294967292" verticalDpi="4294967292"/>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2:D9"/>
  <sheetViews>
    <sheetView workbookViewId="0">
      <selection activeCell="C9" sqref="C9"/>
    </sheetView>
  </sheetViews>
  <sheetFormatPr baseColWidth="10" defaultRowHeight="13"/>
  <cols>
    <col min="1" max="1" width="12.5703125" customWidth="1"/>
    <col min="2" max="2" width="18" customWidth="1"/>
    <col min="3" max="3" width="10.85546875" customWidth="1"/>
    <col min="4" max="4" width="23.85546875" customWidth="1"/>
  </cols>
  <sheetData>
    <row r="2" spans="1:4">
      <c r="A2" s="1" t="s">
        <v>14</v>
      </c>
      <c r="B2" s="1" t="s">
        <v>15</v>
      </c>
      <c r="C2" s="1" t="s">
        <v>46</v>
      </c>
      <c r="D2" s="1" t="s">
        <v>181</v>
      </c>
    </row>
    <row r="3" spans="1:4" ht="26">
      <c r="A3" t="s">
        <v>182</v>
      </c>
      <c r="B3" t="s">
        <v>183</v>
      </c>
      <c r="C3" s="3">
        <v>189960</v>
      </c>
      <c r="D3" s="4" t="s">
        <v>184</v>
      </c>
    </row>
    <row r="4" spans="1:4">
      <c r="A4">
        <v>4</v>
      </c>
      <c r="B4" t="s">
        <v>75</v>
      </c>
      <c r="C4" s="3">
        <v>3162</v>
      </c>
      <c r="D4" s="4"/>
    </row>
    <row r="5" spans="1:4">
      <c r="A5">
        <v>4</v>
      </c>
      <c r="B5" t="s">
        <v>76</v>
      </c>
      <c r="C5" s="3">
        <v>1884</v>
      </c>
      <c r="D5" s="4" t="s">
        <v>77</v>
      </c>
    </row>
    <row r="6" spans="1:4">
      <c r="A6">
        <v>4</v>
      </c>
      <c r="B6" t="s">
        <v>78</v>
      </c>
      <c r="C6" s="3">
        <v>1860</v>
      </c>
      <c r="D6" s="4" t="s">
        <v>79</v>
      </c>
    </row>
    <row r="7" spans="1:4">
      <c r="A7">
        <v>4</v>
      </c>
      <c r="B7" t="s">
        <v>80</v>
      </c>
      <c r="C7" s="3">
        <v>21592</v>
      </c>
      <c r="D7" s="4"/>
    </row>
    <row r="8" spans="1:4">
      <c r="A8" t="s">
        <v>81</v>
      </c>
      <c r="B8" t="s">
        <v>82</v>
      </c>
      <c r="C8" s="3">
        <v>43058</v>
      </c>
      <c r="D8" s="4"/>
    </row>
    <row r="9" spans="1:4">
      <c r="A9" s="6"/>
      <c r="B9" s="6" t="s">
        <v>83</v>
      </c>
      <c r="C9" s="7">
        <f>SUM(C3:C8)</f>
        <v>261516</v>
      </c>
      <c r="D9" s="6"/>
    </row>
  </sheetData>
  <sheetCalcPr fullCalcOnLoad="1"/>
  <phoneticPr fontId="6" type="noConversion"/>
  <pageMargins left="0.75" right="0.75" top="1" bottom="1" header="0.5" footer="0.5"/>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2:D20"/>
  <sheetViews>
    <sheetView workbookViewId="0">
      <selection activeCell="D7" sqref="D7:D15"/>
    </sheetView>
  </sheetViews>
  <sheetFormatPr baseColWidth="10" defaultRowHeight="13"/>
  <cols>
    <col min="1" max="1" width="12.5703125" customWidth="1"/>
    <col min="2" max="2" width="18" customWidth="1"/>
    <col min="3" max="3" width="14.85546875" customWidth="1"/>
    <col min="4" max="4" width="23.85546875" customWidth="1"/>
  </cols>
  <sheetData>
    <row r="2" spans="1:4" ht="14" thickBot="1">
      <c r="A2" s="1" t="s">
        <v>14</v>
      </c>
      <c r="B2" s="1" t="s">
        <v>15</v>
      </c>
      <c r="C2" s="1" t="s">
        <v>16</v>
      </c>
      <c r="D2" s="1" t="s">
        <v>17</v>
      </c>
    </row>
    <row r="3" spans="1:4">
      <c r="A3" s="57" t="s">
        <v>18</v>
      </c>
      <c r="B3" s="60" t="s">
        <v>19</v>
      </c>
      <c r="C3" s="63">
        <v>107477.35</v>
      </c>
      <c r="D3" s="8" t="s">
        <v>35</v>
      </c>
    </row>
    <row r="4" spans="1:4">
      <c r="A4" s="58"/>
      <c r="B4" s="61"/>
      <c r="C4" s="64"/>
      <c r="D4" s="9" t="s">
        <v>20</v>
      </c>
    </row>
    <row r="5" spans="1:4" ht="14" thickBot="1">
      <c r="A5" s="59"/>
      <c r="B5" s="62"/>
      <c r="C5" s="65"/>
      <c r="D5" s="10" t="s">
        <v>21</v>
      </c>
    </row>
    <row r="6" spans="1:4" ht="14" thickBot="1">
      <c r="A6" s="11"/>
      <c r="B6" s="12" t="s">
        <v>22</v>
      </c>
      <c r="C6" s="13">
        <v>0</v>
      </c>
      <c r="D6" s="14"/>
    </row>
    <row r="7" spans="1:4">
      <c r="A7" s="57" t="s">
        <v>23</v>
      </c>
      <c r="B7" s="60" t="s">
        <v>24</v>
      </c>
      <c r="C7" s="63">
        <v>3526.18</v>
      </c>
      <c r="D7" s="9" t="s">
        <v>25</v>
      </c>
    </row>
    <row r="8" spans="1:4" ht="22">
      <c r="A8" s="58"/>
      <c r="B8" s="61"/>
      <c r="C8" s="64"/>
      <c r="D8" s="15" t="s">
        <v>26</v>
      </c>
    </row>
    <row r="9" spans="1:4" ht="22">
      <c r="A9" s="58"/>
      <c r="B9" s="61"/>
      <c r="C9" s="64"/>
      <c r="D9" s="15" t="s">
        <v>27</v>
      </c>
    </row>
    <row r="10" spans="1:4">
      <c r="A10" s="58"/>
      <c r="B10" s="61"/>
      <c r="C10" s="64"/>
      <c r="D10" s="15"/>
    </row>
    <row r="11" spans="1:4" ht="22">
      <c r="A11" s="58"/>
      <c r="B11" s="61"/>
      <c r="C11" s="64"/>
      <c r="D11" s="15" t="s">
        <v>28</v>
      </c>
    </row>
    <row r="12" spans="1:4" ht="22">
      <c r="A12" s="58"/>
      <c r="B12" s="61"/>
      <c r="C12" s="64"/>
      <c r="D12" s="15" t="s">
        <v>29</v>
      </c>
    </row>
    <row r="13" spans="1:4">
      <c r="A13" s="58"/>
      <c r="B13" s="61"/>
      <c r="C13" s="64"/>
      <c r="D13" s="15"/>
    </row>
    <row r="14" spans="1:4" ht="22">
      <c r="A14" s="58"/>
      <c r="B14" s="61"/>
      <c r="C14" s="64"/>
      <c r="D14" s="15" t="s">
        <v>30</v>
      </c>
    </row>
    <row r="15" spans="1:4" ht="22">
      <c r="A15" s="58"/>
      <c r="B15" s="61"/>
      <c r="C15" s="64"/>
      <c r="D15" s="15" t="s">
        <v>31</v>
      </c>
    </row>
    <row r="16" spans="1:4" ht="14" thickBot="1">
      <c r="A16" s="59"/>
      <c r="B16" s="62"/>
      <c r="C16" s="65"/>
      <c r="D16" s="10"/>
    </row>
    <row r="17" spans="1:4" ht="14" thickBot="1">
      <c r="A17" s="16"/>
      <c r="B17" s="17" t="s">
        <v>32</v>
      </c>
      <c r="C17" s="18">
        <v>0</v>
      </c>
      <c r="D17" s="19"/>
    </row>
    <row r="18" spans="1:4" ht="14" thickBot="1">
      <c r="A18" s="16"/>
      <c r="B18" s="17" t="s">
        <v>33</v>
      </c>
      <c r="C18" s="18">
        <v>0</v>
      </c>
      <c r="D18" s="19"/>
    </row>
    <row r="19" spans="1:4" ht="14" thickBot="1">
      <c r="A19" s="16" t="s">
        <v>18</v>
      </c>
      <c r="B19" s="17" t="s">
        <v>159</v>
      </c>
      <c r="C19" s="20">
        <v>120133.65</v>
      </c>
      <c r="D19" s="10" t="s">
        <v>160</v>
      </c>
    </row>
    <row r="20" spans="1:4">
      <c r="B20" s="6" t="s">
        <v>161</v>
      </c>
      <c r="C20" s="21">
        <f>SUM(C3:C19)</f>
        <v>231137.18</v>
      </c>
    </row>
  </sheetData>
  <sheetCalcPr fullCalcOnLoad="1"/>
  <mergeCells count="6">
    <mergeCell ref="A3:A5"/>
    <mergeCell ref="B3:B5"/>
    <mergeCell ref="C3:C5"/>
    <mergeCell ref="A7:A16"/>
    <mergeCell ref="B7:B16"/>
    <mergeCell ref="C7:C16"/>
  </mergeCells>
  <phoneticPr fontId="6" type="noConversion"/>
  <pageMargins left="0.75" right="0.75" top="1" bottom="1" header="0.5" footer="0.5"/>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2:D9"/>
  <sheetViews>
    <sheetView workbookViewId="0">
      <selection activeCell="G22" sqref="G22"/>
    </sheetView>
  </sheetViews>
  <sheetFormatPr baseColWidth="10" defaultColWidth="11" defaultRowHeight="13"/>
  <cols>
    <col min="1" max="1" width="12.5703125" style="22" customWidth="1"/>
    <col min="2" max="2" width="18" customWidth="1"/>
    <col min="3" max="3" width="10.42578125" customWidth="1"/>
    <col min="4" max="4" width="30.42578125" customWidth="1"/>
  </cols>
  <sheetData>
    <row r="2" spans="1:4">
      <c r="A2" s="1" t="s">
        <v>173</v>
      </c>
      <c r="B2" s="1" t="s">
        <v>174</v>
      </c>
      <c r="C2" s="1" t="s">
        <v>175</v>
      </c>
      <c r="D2" s="1" t="s">
        <v>176</v>
      </c>
    </row>
    <row r="3" spans="1:4" ht="26">
      <c r="A3" s="22">
        <v>3</v>
      </c>
      <c r="B3" t="s">
        <v>177</v>
      </c>
      <c r="C3" s="23">
        <v>25046</v>
      </c>
      <c r="D3" s="24" t="s">
        <v>178</v>
      </c>
    </row>
    <row r="4" spans="1:4" ht="39">
      <c r="A4" s="22">
        <v>5</v>
      </c>
      <c r="B4" t="s">
        <v>177</v>
      </c>
      <c r="C4" s="23">
        <v>15797</v>
      </c>
      <c r="D4" s="24" t="s">
        <v>179</v>
      </c>
    </row>
    <row r="5" spans="1:4" ht="65">
      <c r="A5" s="22" t="s">
        <v>180</v>
      </c>
      <c r="B5" t="s">
        <v>24</v>
      </c>
      <c r="C5" s="3">
        <f>966.22+4514.27-C6</f>
        <v>4230.4900000000007</v>
      </c>
      <c r="D5" s="24" t="s">
        <v>36</v>
      </c>
    </row>
    <row r="6" spans="1:4" ht="26">
      <c r="A6" s="22">
        <v>3</v>
      </c>
      <c r="B6" t="s">
        <v>37</v>
      </c>
      <c r="C6" s="3">
        <f>800+450</f>
        <v>1250</v>
      </c>
      <c r="D6" s="24" t="s">
        <v>38</v>
      </c>
    </row>
    <row r="7" spans="1:4">
      <c r="A7" s="22" t="s">
        <v>180</v>
      </c>
      <c r="B7" t="s">
        <v>39</v>
      </c>
      <c r="C7" s="3">
        <v>59.87</v>
      </c>
      <c r="D7" s="24" t="s">
        <v>40</v>
      </c>
    </row>
    <row r="8" spans="1:4">
      <c r="A8" s="22" t="s">
        <v>180</v>
      </c>
      <c r="B8" t="s">
        <v>41</v>
      </c>
      <c r="C8" s="3">
        <f>[2]TCD!D6+[2]TCD!F6</f>
        <v>27829</v>
      </c>
      <c r="D8" s="24"/>
    </row>
    <row r="9" spans="1:4">
      <c r="A9" s="1"/>
      <c r="B9" s="6" t="s">
        <v>42</v>
      </c>
      <c r="C9" s="7">
        <f>SUM(C3:C8)</f>
        <v>74212.36</v>
      </c>
      <c r="D9" s="6"/>
    </row>
  </sheetData>
  <sheetCalcPr fullCalcOnLoad="1"/>
  <phoneticPr fontId="6" type="noConversion"/>
  <pageMargins left="0.75" right="0.75" top="1" bottom="1" header="0.51180555555555496" footer="0.51180555555555496"/>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Y40"/>
  <sheetViews>
    <sheetView workbookViewId="0">
      <selection activeCell="A33" sqref="A33:H40"/>
    </sheetView>
  </sheetViews>
  <sheetFormatPr baseColWidth="10" defaultRowHeight="13"/>
  <sheetData>
    <row r="1" spans="1:25">
      <c r="K1" s="66" t="s">
        <v>158</v>
      </c>
      <c r="L1" s="66"/>
      <c r="M1" s="66"/>
      <c r="N1" s="66"/>
      <c r="O1" s="66"/>
      <c r="P1" s="66"/>
      <c r="Q1" s="66"/>
      <c r="R1" s="66"/>
      <c r="S1" s="66"/>
      <c r="T1" s="66"/>
      <c r="U1" s="66"/>
      <c r="V1" s="66"/>
      <c r="W1" s="66"/>
      <c r="X1" s="66"/>
      <c r="Y1" s="66"/>
    </row>
    <row r="3" spans="1:25">
      <c r="A3" t="s">
        <v>127</v>
      </c>
      <c r="B3" t="s">
        <v>100</v>
      </c>
      <c r="C3" t="s">
        <v>101</v>
      </c>
      <c r="D3" t="s">
        <v>102</v>
      </c>
      <c r="E3" t="s">
        <v>103</v>
      </c>
      <c r="F3" t="s">
        <v>118</v>
      </c>
      <c r="G3" t="s">
        <v>119</v>
      </c>
      <c r="H3" t="s">
        <v>121</v>
      </c>
      <c r="K3" s="41" t="s">
        <v>100</v>
      </c>
      <c r="L3" s="41" t="s">
        <v>101</v>
      </c>
      <c r="M3" s="41" t="s">
        <v>102</v>
      </c>
      <c r="N3" s="41" t="s">
        <v>103</v>
      </c>
      <c r="O3" s="41" t="s">
        <v>118</v>
      </c>
      <c r="P3" s="41" t="s">
        <v>119</v>
      </c>
      <c r="Q3" s="41" t="s">
        <v>121</v>
      </c>
      <c r="R3" s="41"/>
      <c r="S3" s="41" t="s">
        <v>100</v>
      </c>
      <c r="T3" s="41" t="s">
        <v>101</v>
      </c>
      <c r="U3" s="41" t="s">
        <v>102</v>
      </c>
      <c r="V3" s="41" t="s">
        <v>103</v>
      </c>
      <c r="W3" s="41" t="s">
        <v>118</v>
      </c>
      <c r="X3" s="41" t="s">
        <v>119</v>
      </c>
      <c r="Y3" s="41" t="s">
        <v>121</v>
      </c>
    </row>
    <row r="4" spans="1:25">
      <c r="A4" t="s">
        <v>94</v>
      </c>
      <c r="B4" s="33">
        <f>CNRS!B2</f>
        <v>1.9</v>
      </c>
      <c r="C4" s="33">
        <f>CNRS!C2</f>
        <v>16.809999999999999</v>
      </c>
      <c r="D4" s="33">
        <f>CNRS!D2</f>
        <v>0.95</v>
      </c>
      <c r="E4" s="33">
        <f>CNRS!E2</f>
        <v>0</v>
      </c>
      <c r="F4" s="33">
        <f>CNRS!F2</f>
        <v>7.71</v>
      </c>
      <c r="G4" s="33">
        <f>CNRS!G2</f>
        <v>0</v>
      </c>
      <c r="H4" s="33">
        <f>SUM(B4:G4)</f>
        <v>27.369999999999997</v>
      </c>
      <c r="I4" s="33"/>
      <c r="K4" s="47">
        <f>B4-B24</f>
        <v>-4.0999999999999996</v>
      </c>
      <c r="L4" s="47">
        <f t="shared" ref="L4" si="0">C4-C24</f>
        <v>-2.6900000000000013</v>
      </c>
      <c r="M4" s="47">
        <f t="shared" ref="M4" si="1">D4-D24</f>
        <v>-2.0499999999999998</v>
      </c>
      <c r="N4" s="47">
        <f t="shared" ref="N4" si="2">E4-E24</f>
        <v>0</v>
      </c>
      <c r="O4" s="47">
        <f t="shared" ref="O4" si="3">F4-F24</f>
        <v>-4.29</v>
      </c>
      <c r="P4" s="47">
        <f t="shared" ref="P4" si="4">G4-G24</f>
        <v>0</v>
      </c>
      <c r="Q4" s="49">
        <f t="shared" ref="Q4:Q10" si="5">H4-H24</f>
        <v>-13.130000000000003</v>
      </c>
      <c r="R4" s="41"/>
      <c r="S4" s="48">
        <f>IF(B24&lt;&gt;0,K4/B24,0)</f>
        <v>-0.68333333333333324</v>
      </c>
      <c r="T4" s="48">
        <f t="shared" ref="T4" si="6">IF(C24&lt;&gt;0,L4/C24,0)</f>
        <v>-0.13794871794871802</v>
      </c>
      <c r="U4" s="48">
        <f t="shared" ref="U4" si="7">IF(D24&lt;&gt;0,M4/D24,0)</f>
        <v>-0.68333333333333324</v>
      </c>
      <c r="V4" s="48">
        <f t="shared" ref="V4" si="8">IF(E24&lt;&gt;0,N4/E24,0)</f>
        <v>0</v>
      </c>
      <c r="W4" s="48">
        <f t="shared" ref="W4" si="9">IF(F24&lt;&gt;0,O4/F24,0)</f>
        <v>-0.35749999999999998</v>
      </c>
      <c r="X4" s="48">
        <f t="shared" ref="X4" si="10">IF(G24&lt;&gt;0,P4/G24,0)</f>
        <v>0</v>
      </c>
      <c r="Y4" s="51">
        <f t="shared" ref="Y4:Y10" si="11">IF(H24&lt;&gt;0,Q4/H24,0)</f>
        <v>-0.32419753086419761</v>
      </c>
    </row>
    <row r="5" spans="1:25">
      <c r="A5" t="s">
        <v>95</v>
      </c>
      <c r="B5" s="33">
        <f>UCM!B2</f>
        <v>0</v>
      </c>
      <c r="C5" s="33">
        <f>UCM!C2</f>
        <v>0</v>
      </c>
      <c r="D5" s="33">
        <f>UCM!D2</f>
        <v>2.8</v>
      </c>
      <c r="E5" s="33">
        <f>UCM!E2</f>
        <v>12.23</v>
      </c>
      <c r="F5" s="33">
        <f>UCM!F2</f>
        <v>0</v>
      </c>
      <c r="G5" s="33">
        <f>UCM!G2</f>
        <v>14.11</v>
      </c>
      <c r="H5" s="33">
        <f t="shared" ref="H5:H10" si="12">SUM(B5:G5)</f>
        <v>29.14</v>
      </c>
      <c r="I5" s="33"/>
      <c r="K5" s="47">
        <f t="shared" ref="K5" si="13">B5-B25</f>
        <v>0</v>
      </c>
      <c r="L5" s="47">
        <f t="shared" ref="L5" si="14">C5-C25</f>
        <v>0</v>
      </c>
      <c r="M5" s="47">
        <f t="shared" ref="M5" si="15">D5-D25</f>
        <v>0.29999999999999982</v>
      </c>
      <c r="N5" s="47">
        <f t="shared" ref="N5" si="16">E5-E25</f>
        <v>-5.77</v>
      </c>
      <c r="O5" s="47">
        <f t="shared" ref="O5" si="17">F5-F25</f>
        <v>0</v>
      </c>
      <c r="P5" s="47">
        <f t="shared" ref="P5" si="18">G5-G25</f>
        <v>2.1099999999999994</v>
      </c>
      <c r="Q5" s="49">
        <f t="shared" si="5"/>
        <v>-3.3599999999999994</v>
      </c>
      <c r="R5" s="41"/>
      <c r="S5" s="48">
        <f t="shared" ref="S5" si="19">IF(B25&lt;&gt;0,K5/B25,0)</f>
        <v>0</v>
      </c>
      <c r="T5" s="48">
        <f t="shared" ref="T5" si="20">IF(C25&lt;&gt;0,L5/C25,0)</f>
        <v>0</v>
      </c>
      <c r="U5" s="48">
        <f t="shared" ref="U5" si="21">IF(D25&lt;&gt;0,M5/D25,0)</f>
        <v>0.11999999999999993</v>
      </c>
      <c r="V5" s="48">
        <f t="shared" ref="V5" si="22">IF(E25&lt;&gt;0,N5/E25,0)</f>
        <v>-0.32055555555555554</v>
      </c>
      <c r="W5" s="48">
        <f t="shared" ref="W5" si="23">IF(F25&lt;&gt;0,O5/F25,0)</f>
        <v>0</v>
      </c>
      <c r="X5" s="48">
        <f t="shared" ref="X5" si="24">IF(G25&lt;&gt;0,P5/G25,0)</f>
        <v>0.17583333333333329</v>
      </c>
      <c r="Y5" s="51">
        <f t="shared" si="11"/>
        <v>-0.10338461538461537</v>
      </c>
    </row>
    <row r="6" spans="1:25">
      <c r="A6" t="s">
        <v>96</v>
      </c>
      <c r="B6" s="33">
        <f>GRNET!B2</f>
        <v>0</v>
      </c>
      <c r="C6" s="33">
        <f>GRNET!C2</f>
        <v>0</v>
      </c>
      <c r="D6" s="33">
        <f>GRNET!D2</f>
        <v>1.73</v>
      </c>
      <c r="E6" s="33">
        <f>GRNET!E2</f>
        <v>0</v>
      </c>
      <c r="F6" s="33">
        <f>GRNET!F2</f>
        <v>16.54</v>
      </c>
      <c r="G6" s="33">
        <f>GRNET!G2</f>
        <v>2.23</v>
      </c>
      <c r="H6" s="33">
        <f t="shared" si="12"/>
        <v>20.5</v>
      </c>
      <c r="I6" s="33"/>
      <c r="K6" s="47">
        <f t="shared" ref="K6" si="25">B6-B26</f>
        <v>0</v>
      </c>
      <c r="L6" s="47">
        <f t="shared" ref="L6" si="26">C6-C26</f>
        <v>0</v>
      </c>
      <c r="M6" s="47">
        <f t="shared" ref="M6" si="27">D6-D26</f>
        <v>-1.27</v>
      </c>
      <c r="N6" s="47">
        <f t="shared" ref="N6" si="28">E6-E26</f>
        <v>0</v>
      </c>
      <c r="O6" s="47">
        <f t="shared" ref="O6" si="29">F6-F26</f>
        <v>-7.4600000000000009</v>
      </c>
      <c r="P6" s="47">
        <f t="shared" ref="P6" si="30">G6-G26</f>
        <v>0.22999999999999998</v>
      </c>
      <c r="Q6" s="49">
        <f t="shared" si="5"/>
        <v>-8.5</v>
      </c>
      <c r="R6" s="41"/>
      <c r="S6" s="48">
        <f t="shared" ref="S6" si="31">IF(B26&lt;&gt;0,K6/B26,0)</f>
        <v>0</v>
      </c>
      <c r="T6" s="48">
        <f t="shared" ref="T6" si="32">IF(C26&lt;&gt;0,L6/C26,0)</f>
        <v>0</v>
      </c>
      <c r="U6" s="48">
        <f t="shared" ref="U6" si="33">IF(D26&lt;&gt;0,M6/D26,0)</f>
        <v>-0.42333333333333334</v>
      </c>
      <c r="V6" s="48">
        <f t="shared" ref="V6" si="34">IF(E26&lt;&gt;0,N6/E26,0)</f>
        <v>0</v>
      </c>
      <c r="W6" s="48">
        <f t="shared" ref="W6" si="35">IF(F26&lt;&gt;0,O6/F26,0)</f>
        <v>-0.31083333333333335</v>
      </c>
      <c r="X6" s="48">
        <f t="shared" ref="X6" si="36">IF(G26&lt;&gt;0,P6/G26,0)</f>
        <v>0.11499999999999999</v>
      </c>
      <c r="Y6" s="51">
        <f t="shared" si="11"/>
        <v>-0.29310344827586204</v>
      </c>
    </row>
    <row r="7" spans="1:25">
      <c r="A7" t="s">
        <v>97</v>
      </c>
      <c r="B7" s="33">
        <f>SixSq!B2</f>
        <v>0</v>
      </c>
      <c r="C7" s="33">
        <f>SixSq!C2</f>
        <v>0</v>
      </c>
      <c r="D7" s="33">
        <f>SixSq!D2</f>
        <v>2</v>
      </c>
      <c r="E7" s="33">
        <f>SixSq!E2</f>
        <v>17.170000000000002</v>
      </c>
      <c r="F7" s="33">
        <f>SixSq!F2</f>
        <v>0</v>
      </c>
      <c r="G7" s="33">
        <f>SixSq!G2</f>
        <v>0</v>
      </c>
      <c r="H7" s="33">
        <f t="shared" si="12"/>
        <v>19.170000000000002</v>
      </c>
      <c r="I7" s="33"/>
      <c r="K7" s="47">
        <f t="shared" ref="K7" si="37">B7-B27</f>
        <v>0</v>
      </c>
      <c r="L7" s="47">
        <f t="shared" ref="L7" si="38">C7-C27</f>
        <v>0</v>
      </c>
      <c r="M7" s="47">
        <f t="shared" ref="M7" si="39">D7-D27</f>
        <v>0.5</v>
      </c>
      <c r="N7" s="47">
        <f t="shared" ref="N7" si="40">E7-E27</f>
        <v>-6.8299999999999983</v>
      </c>
      <c r="O7" s="47">
        <f t="shared" ref="O7" si="41">F7-F27</f>
        <v>0</v>
      </c>
      <c r="P7" s="47">
        <f t="shared" ref="P7" si="42">G7-G27</f>
        <v>0</v>
      </c>
      <c r="Q7" s="49">
        <f t="shared" si="5"/>
        <v>-6.3299999999999983</v>
      </c>
      <c r="R7" s="41"/>
      <c r="S7" s="48">
        <f t="shared" ref="S7" si="43">IF(B27&lt;&gt;0,K7/B27,0)</f>
        <v>0</v>
      </c>
      <c r="T7" s="48">
        <f t="shared" ref="T7" si="44">IF(C27&lt;&gt;0,L7/C27,0)</f>
        <v>0</v>
      </c>
      <c r="U7" s="48">
        <f t="shared" ref="U7" si="45">IF(D27&lt;&gt;0,M7/D27,0)</f>
        <v>0.33333333333333331</v>
      </c>
      <c r="V7" s="48">
        <f t="shared" ref="V7" si="46">IF(E27&lt;&gt;0,N7/E27,0)</f>
        <v>-0.28458333333333324</v>
      </c>
      <c r="W7" s="48">
        <f t="shared" ref="W7" si="47">IF(F27&lt;&gt;0,O7/F27,0)</f>
        <v>0</v>
      </c>
      <c r="X7" s="48">
        <f t="shared" ref="X7" si="48">IF(G27&lt;&gt;0,P7/G27,0)</f>
        <v>0</v>
      </c>
      <c r="Y7" s="51">
        <f t="shared" si="11"/>
        <v>-0.248235294117647</v>
      </c>
    </row>
    <row r="8" spans="1:25">
      <c r="A8" t="s">
        <v>98</v>
      </c>
      <c r="B8" s="33">
        <f>TID!B2</f>
        <v>0</v>
      </c>
      <c r="C8" s="33">
        <f>TID!C2</f>
        <v>2.56</v>
      </c>
      <c r="D8" s="33">
        <f>TID!D2</f>
        <v>1.18</v>
      </c>
      <c r="E8" s="33">
        <f>TID!E2</f>
        <v>3.16</v>
      </c>
      <c r="F8" s="33">
        <f>TID!F2</f>
        <v>0</v>
      </c>
      <c r="G8" s="33">
        <f>TID!G2</f>
        <v>11.09</v>
      </c>
      <c r="H8" s="33">
        <f t="shared" si="12"/>
        <v>17.990000000000002</v>
      </c>
      <c r="I8" s="33"/>
      <c r="K8" s="47">
        <f t="shared" ref="K8" si="49">B8-B28</f>
        <v>0</v>
      </c>
      <c r="L8" s="47">
        <f t="shared" ref="L8" si="50">C8-C28</f>
        <v>-1.94</v>
      </c>
      <c r="M8" s="47">
        <f t="shared" ref="M8" si="51">D8-D28</f>
        <v>-0.32000000000000006</v>
      </c>
      <c r="N8" s="47">
        <f t="shared" ref="N8" si="52">E8-E28</f>
        <v>-2.84</v>
      </c>
      <c r="O8" s="47">
        <f t="shared" ref="O8" si="53">F8-F28</f>
        <v>0</v>
      </c>
      <c r="P8" s="47">
        <f t="shared" ref="P8" si="54">G8-G28</f>
        <v>-0.91000000000000014</v>
      </c>
      <c r="Q8" s="49">
        <f t="shared" si="5"/>
        <v>-6.009999999999998</v>
      </c>
      <c r="R8" s="41"/>
      <c r="S8" s="48">
        <f t="shared" ref="S8" si="55">IF(B28&lt;&gt;0,K8/B28,0)</f>
        <v>0</v>
      </c>
      <c r="T8" s="48">
        <f t="shared" ref="T8" si="56">IF(C28&lt;&gt;0,L8/C28,0)</f>
        <v>-0.43111111111111111</v>
      </c>
      <c r="U8" s="48">
        <f t="shared" ref="U8" si="57">IF(D28&lt;&gt;0,M8/D28,0)</f>
        <v>-0.21333333333333337</v>
      </c>
      <c r="V8" s="48">
        <f t="shared" ref="V8" si="58">IF(E28&lt;&gt;0,N8/E28,0)</f>
        <v>-0.47333333333333333</v>
      </c>
      <c r="W8" s="48">
        <f t="shared" ref="W8" si="59">IF(F28&lt;&gt;0,O8/F28,0)</f>
        <v>0</v>
      </c>
      <c r="X8" s="48">
        <f t="shared" ref="X8" si="60">IF(G28&lt;&gt;0,P8/G28,0)</f>
        <v>-7.583333333333335E-2</v>
      </c>
      <c r="Y8" s="51">
        <f t="shared" si="11"/>
        <v>-0.25041666666666657</v>
      </c>
    </row>
    <row r="9" spans="1:25">
      <c r="A9" t="s">
        <v>99</v>
      </c>
      <c r="B9" s="33"/>
      <c r="C9" s="33"/>
      <c r="D9" s="33">
        <f>0+2+1.8+1.74</f>
        <v>5.54</v>
      </c>
      <c r="E9" s="33"/>
      <c r="F9" s="33">
        <f>1.5+1.5+1.5+1.5</f>
        <v>6</v>
      </c>
      <c r="G9" s="33"/>
      <c r="H9" s="33">
        <f t="shared" si="12"/>
        <v>11.54</v>
      </c>
      <c r="I9" s="33"/>
      <c r="K9" s="47">
        <f t="shared" ref="K9" si="61">B9-B29</f>
        <v>0</v>
      </c>
      <c r="L9" s="47">
        <f t="shared" ref="L9" si="62">C9-C29</f>
        <v>0</v>
      </c>
      <c r="M9" s="47">
        <f t="shared" ref="M9" si="63">D9-D29</f>
        <v>-0.45999999999999996</v>
      </c>
      <c r="N9" s="47">
        <f t="shared" ref="N9" si="64">E9-E29</f>
        <v>0</v>
      </c>
      <c r="O9" s="47">
        <f t="shared" ref="O9" si="65">F9-F29</f>
        <v>0</v>
      </c>
      <c r="P9" s="47">
        <f t="shared" ref="P9" si="66">G9-G29</f>
        <v>0</v>
      </c>
      <c r="Q9" s="49">
        <f t="shared" si="5"/>
        <v>-0.46000000000000085</v>
      </c>
      <c r="R9" s="41"/>
      <c r="S9" s="48">
        <f t="shared" ref="S9" si="67">IF(B29&lt;&gt;0,K9/B29,0)</f>
        <v>0</v>
      </c>
      <c r="T9" s="48">
        <f t="shared" ref="T9" si="68">IF(C29&lt;&gt;0,L9/C29,0)</f>
        <v>0</v>
      </c>
      <c r="U9" s="48">
        <f t="shared" ref="U9" si="69">IF(D29&lt;&gt;0,M9/D29,0)</f>
        <v>-7.6666666666666661E-2</v>
      </c>
      <c r="V9" s="48">
        <f t="shared" ref="V9" si="70">IF(E29&lt;&gt;0,N9/E29,0)</f>
        <v>0</v>
      </c>
      <c r="W9" s="48">
        <f t="shared" ref="W9" si="71">IF(F29&lt;&gt;0,O9/F29,0)</f>
        <v>0</v>
      </c>
      <c r="X9" s="48">
        <f t="shared" ref="X9" si="72">IF(G29&lt;&gt;0,P9/G29,0)</f>
        <v>0</v>
      </c>
      <c r="Y9" s="51">
        <f t="shared" si="11"/>
        <v>-3.8333333333333407E-2</v>
      </c>
    </row>
    <row r="10" spans="1:25">
      <c r="A10" t="s">
        <v>120</v>
      </c>
      <c r="B10" s="33">
        <f>SUM(B4:B9)</f>
        <v>1.9</v>
      </c>
      <c r="C10" s="33">
        <f t="shared" ref="C10:G10" si="73">SUM(C4:C9)</f>
        <v>19.369999999999997</v>
      </c>
      <c r="D10" s="33">
        <f t="shared" si="73"/>
        <v>14.2</v>
      </c>
      <c r="E10" s="33">
        <f t="shared" si="73"/>
        <v>32.56</v>
      </c>
      <c r="F10" s="33">
        <f t="shared" si="73"/>
        <v>30.25</v>
      </c>
      <c r="G10" s="33">
        <f t="shared" si="73"/>
        <v>27.43</v>
      </c>
      <c r="H10" s="33">
        <f t="shared" si="12"/>
        <v>125.71000000000001</v>
      </c>
      <c r="I10" s="33">
        <f>SUM(H4:H9)</f>
        <v>125.70999999999998</v>
      </c>
      <c r="K10" s="49">
        <f t="shared" ref="K10:P10" si="74">B10-B30</f>
        <v>-4.0999999999999996</v>
      </c>
      <c r="L10" s="49">
        <f t="shared" si="74"/>
        <v>-4.6300000000000026</v>
      </c>
      <c r="M10" s="49">
        <f t="shared" si="74"/>
        <v>-3.3000000000000007</v>
      </c>
      <c r="N10" s="49">
        <f t="shared" si="74"/>
        <v>-15.439999999999998</v>
      </c>
      <c r="O10" s="49">
        <f t="shared" si="74"/>
        <v>-11.75</v>
      </c>
      <c r="P10" s="49">
        <f t="shared" si="74"/>
        <v>1.4299999999999997</v>
      </c>
      <c r="Q10" s="49">
        <f t="shared" si="5"/>
        <v>-37.789999999999992</v>
      </c>
      <c r="R10" s="50"/>
      <c r="S10" s="51">
        <f t="shared" ref="S10:X10" si="75">IF(B30&lt;&gt;0,K10/B30,0)</f>
        <v>-0.68333333333333324</v>
      </c>
      <c r="T10" s="51">
        <f t="shared" si="75"/>
        <v>-0.19291666666666676</v>
      </c>
      <c r="U10" s="51">
        <f t="shared" si="75"/>
        <v>-0.18857142857142861</v>
      </c>
      <c r="V10" s="51">
        <f t="shared" si="75"/>
        <v>-0.3216666666666666</v>
      </c>
      <c r="W10" s="51">
        <f t="shared" si="75"/>
        <v>-0.27976190476190477</v>
      </c>
      <c r="X10" s="51">
        <f t="shared" si="75"/>
        <v>5.4999999999999986E-2</v>
      </c>
      <c r="Y10" s="51">
        <f t="shared" si="11"/>
        <v>-0.23113149847094797</v>
      </c>
    </row>
    <row r="13" spans="1:25">
      <c r="A13" t="s">
        <v>128</v>
      </c>
      <c r="B13" t="s">
        <v>100</v>
      </c>
      <c r="C13" t="s">
        <v>101</v>
      </c>
      <c r="D13" t="s">
        <v>102</v>
      </c>
      <c r="E13" t="s">
        <v>124</v>
      </c>
      <c r="F13" t="s">
        <v>118</v>
      </c>
      <c r="G13" t="s">
        <v>125</v>
      </c>
      <c r="H13" t="s">
        <v>126</v>
      </c>
    </row>
    <row r="14" spans="1:25">
      <c r="A14" t="s">
        <v>94</v>
      </c>
      <c r="B14" s="33">
        <v>12</v>
      </c>
      <c r="C14" s="33">
        <v>39</v>
      </c>
      <c r="D14" s="33">
        <v>6</v>
      </c>
      <c r="E14" s="33">
        <v>0</v>
      </c>
      <c r="F14" s="33">
        <v>24</v>
      </c>
      <c r="G14" s="33">
        <v>0</v>
      </c>
      <c r="H14" s="33">
        <f>SUM(B14:G14)</f>
        <v>81</v>
      </c>
      <c r="I14" s="33"/>
    </row>
    <row r="15" spans="1:25">
      <c r="A15" t="s">
        <v>122</v>
      </c>
      <c r="B15" s="33">
        <v>0</v>
      </c>
      <c r="C15" s="33">
        <v>0</v>
      </c>
      <c r="D15" s="33">
        <v>5</v>
      </c>
      <c r="E15" s="33">
        <v>36</v>
      </c>
      <c r="F15" s="33">
        <v>0</v>
      </c>
      <c r="G15" s="33">
        <v>30</v>
      </c>
      <c r="H15" s="33">
        <f t="shared" ref="H15:H20" si="76">SUM(B15:G15)</f>
        <v>71</v>
      </c>
      <c r="I15" s="33"/>
    </row>
    <row r="16" spans="1:25">
      <c r="A16" t="s">
        <v>123</v>
      </c>
      <c r="B16" s="33">
        <v>0</v>
      </c>
      <c r="C16" s="33">
        <v>0</v>
      </c>
      <c r="D16" s="33">
        <v>6</v>
      </c>
      <c r="E16" s="33">
        <v>0</v>
      </c>
      <c r="F16" s="33">
        <v>48</v>
      </c>
      <c r="G16" s="33">
        <v>5</v>
      </c>
      <c r="H16" s="33">
        <f t="shared" si="76"/>
        <v>59</v>
      </c>
      <c r="I16" s="33"/>
    </row>
    <row r="17" spans="1:9">
      <c r="A17" t="s">
        <v>97</v>
      </c>
      <c r="B17" s="33">
        <v>0</v>
      </c>
      <c r="C17" s="33">
        <v>0</v>
      </c>
      <c r="D17" s="33">
        <v>3</v>
      </c>
      <c r="E17" s="33">
        <v>48</v>
      </c>
      <c r="F17" s="33">
        <v>0</v>
      </c>
      <c r="G17" s="33">
        <v>0</v>
      </c>
      <c r="H17" s="33">
        <f t="shared" si="76"/>
        <v>51</v>
      </c>
      <c r="I17" s="33"/>
    </row>
    <row r="18" spans="1:9">
      <c r="A18" t="s">
        <v>98</v>
      </c>
      <c r="B18" s="33">
        <v>0</v>
      </c>
      <c r="C18" s="33">
        <v>9</v>
      </c>
      <c r="D18" s="33">
        <v>3</v>
      </c>
      <c r="E18" s="33">
        <v>12</v>
      </c>
      <c r="F18" s="33">
        <v>0</v>
      </c>
      <c r="G18" s="33">
        <v>30</v>
      </c>
      <c r="H18" s="33">
        <f t="shared" si="76"/>
        <v>54</v>
      </c>
      <c r="I18" s="33"/>
    </row>
    <row r="19" spans="1:9">
      <c r="A19" t="s">
        <v>99</v>
      </c>
      <c r="B19" s="33">
        <v>0</v>
      </c>
      <c r="C19" s="33">
        <v>0</v>
      </c>
      <c r="D19" s="33">
        <v>12</v>
      </c>
      <c r="E19" s="33">
        <v>0</v>
      </c>
      <c r="F19" s="33">
        <v>12</v>
      </c>
      <c r="G19" s="33">
        <v>0</v>
      </c>
      <c r="H19" s="33">
        <f t="shared" si="76"/>
        <v>24</v>
      </c>
      <c r="I19" s="33"/>
    </row>
    <row r="20" spans="1:9">
      <c r="A20" t="s">
        <v>121</v>
      </c>
      <c r="B20" s="33">
        <f>SUM(B14:B19)</f>
        <v>12</v>
      </c>
      <c r="C20" s="33">
        <f t="shared" ref="C20:G20" si="77">SUM(C14:C19)</f>
        <v>48</v>
      </c>
      <c r="D20" s="33">
        <f t="shared" si="77"/>
        <v>35</v>
      </c>
      <c r="E20" s="33">
        <f t="shared" si="77"/>
        <v>96</v>
      </c>
      <c r="F20" s="33">
        <f t="shared" si="77"/>
        <v>84</v>
      </c>
      <c r="G20" s="33">
        <f t="shared" si="77"/>
        <v>65</v>
      </c>
      <c r="H20" s="33">
        <f t="shared" si="76"/>
        <v>340</v>
      </c>
      <c r="I20" s="33">
        <f>SUM(H14:H19)</f>
        <v>340</v>
      </c>
    </row>
    <row r="23" spans="1:9">
      <c r="A23" t="s">
        <v>129</v>
      </c>
      <c r="B23" t="s">
        <v>100</v>
      </c>
      <c r="C23" t="s">
        <v>101</v>
      </c>
      <c r="D23" t="s">
        <v>102</v>
      </c>
      <c r="E23" t="s">
        <v>124</v>
      </c>
      <c r="F23" t="s">
        <v>118</v>
      </c>
      <c r="G23" t="s">
        <v>125</v>
      </c>
      <c r="H23" t="s">
        <v>126</v>
      </c>
    </row>
    <row r="24" spans="1:9">
      <c r="A24" t="s">
        <v>94</v>
      </c>
      <c r="B24" s="33">
        <f>B14/2</f>
        <v>6</v>
      </c>
      <c r="C24" s="33">
        <f t="shared" ref="C24:F24" si="78">C14/2</f>
        <v>19.5</v>
      </c>
      <c r="D24" s="33">
        <f t="shared" si="78"/>
        <v>3</v>
      </c>
      <c r="E24" s="33">
        <f t="shared" si="78"/>
        <v>0</v>
      </c>
      <c r="F24" s="33">
        <f t="shared" si="78"/>
        <v>12</v>
      </c>
      <c r="G24" s="33">
        <f>G14*8/20</f>
        <v>0</v>
      </c>
      <c r="H24" s="33">
        <f>SUM(B24:G24)</f>
        <v>40.5</v>
      </c>
      <c r="I24" s="33"/>
    </row>
    <row r="25" spans="1:9">
      <c r="A25" t="s">
        <v>122</v>
      </c>
      <c r="B25" s="33">
        <f t="shared" ref="B25:F29" si="79">B15/2</f>
        <v>0</v>
      </c>
      <c r="C25" s="33">
        <f t="shared" si="79"/>
        <v>0</v>
      </c>
      <c r="D25" s="33">
        <f t="shared" si="79"/>
        <v>2.5</v>
      </c>
      <c r="E25" s="33">
        <f t="shared" si="79"/>
        <v>18</v>
      </c>
      <c r="F25" s="33">
        <f t="shared" si="79"/>
        <v>0</v>
      </c>
      <c r="G25" s="33">
        <f t="shared" ref="G25:G29" si="80">G15*8/20</f>
        <v>12</v>
      </c>
      <c r="H25" s="33">
        <f t="shared" ref="H25:H30" si="81">SUM(B25:G25)</f>
        <v>32.5</v>
      </c>
      <c r="I25" s="33"/>
    </row>
    <row r="26" spans="1:9">
      <c r="A26" t="s">
        <v>123</v>
      </c>
      <c r="B26" s="33">
        <f t="shared" si="79"/>
        <v>0</v>
      </c>
      <c r="C26" s="33">
        <f t="shared" si="79"/>
        <v>0</v>
      </c>
      <c r="D26" s="33">
        <f t="shared" si="79"/>
        <v>3</v>
      </c>
      <c r="E26" s="33">
        <f t="shared" si="79"/>
        <v>0</v>
      </c>
      <c r="F26" s="33">
        <f t="shared" si="79"/>
        <v>24</v>
      </c>
      <c r="G26" s="33">
        <f t="shared" si="80"/>
        <v>2</v>
      </c>
      <c r="H26" s="33">
        <f t="shared" si="81"/>
        <v>29</v>
      </c>
      <c r="I26" s="33"/>
    </row>
    <row r="27" spans="1:9">
      <c r="A27" t="s">
        <v>97</v>
      </c>
      <c r="B27" s="33">
        <f t="shared" si="79"/>
        <v>0</v>
      </c>
      <c r="C27" s="33">
        <f t="shared" si="79"/>
        <v>0</v>
      </c>
      <c r="D27" s="33">
        <f t="shared" si="79"/>
        <v>1.5</v>
      </c>
      <c r="E27" s="33">
        <f t="shared" si="79"/>
        <v>24</v>
      </c>
      <c r="F27" s="33">
        <f t="shared" si="79"/>
        <v>0</v>
      </c>
      <c r="G27" s="33">
        <f t="shared" si="80"/>
        <v>0</v>
      </c>
      <c r="H27" s="33">
        <f t="shared" si="81"/>
        <v>25.5</v>
      </c>
      <c r="I27" s="33"/>
    </row>
    <row r="28" spans="1:9">
      <c r="A28" t="s">
        <v>98</v>
      </c>
      <c r="B28" s="33">
        <f t="shared" si="79"/>
        <v>0</v>
      </c>
      <c r="C28" s="33">
        <f t="shared" si="79"/>
        <v>4.5</v>
      </c>
      <c r="D28" s="33">
        <f t="shared" si="79"/>
        <v>1.5</v>
      </c>
      <c r="E28" s="33">
        <f t="shared" si="79"/>
        <v>6</v>
      </c>
      <c r="F28" s="33">
        <f t="shared" si="79"/>
        <v>0</v>
      </c>
      <c r="G28" s="33">
        <f t="shared" si="80"/>
        <v>12</v>
      </c>
      <c r="H28" s="33">
        <f t="shared" si="81"/>
        <v>24</v>
      </c>
      <c r="I28" s="33"/>
    </row>
    <row r="29" spans="1:9">
      <c r="A29" t="s">
        <v>99</v>
      </c>
      <c r="B29" s="33">
        <f t="shared" si="79"/>
        <v>0</v>
      </c>
      <c r="C29" s="33">
        <f t="shared" si="79"/>
        <v>0</v>
      </c>
      <c r="D29" s="33">
        <f t="shared" si="79"/>
        <v>6</v>
      </c>
      <c r="E29" s="33">
        <f t="shared" si="79"/>
        <v>0</v>
      </c>
      <c r="F29" s="33">
        <f t="shared" si="79"/>
        <v>6</v>
      </c>
      <c r="G29" s="33">
        <f t="shared" si="80"/>
        <v>0</v>
      </c>
      <c r="H29" s="33">
        <f t="shared" si="81"/>
        <v>12</v>
      </c>
      <c r="I29" s="33"/>
    </row>
    <row r="30" spans="1:9">
      <c r="A30" t="s">
        <v>121</v>
      </c>
      <c r="B30" s="33">
        <f>SUM(B24:B29)</f>
        <v>6</v>
      </c>
      <c r="C30" s="33">
        <f t="shared" ref="C30:G30" si="82">SUM(C24:C29)</f>
        <v>24</v>
      </c>
      <c r="D30" s="33">
        <f t="shared" si="82"/>
        <v>17.5</v>
      </c>
      <c r="E30" s="33">
        <f t="shared" si="82"/>
        <v>48</v>
      </c>
      <c r="F30" s="33">
        <f t="shared" si="82"/>
        <v>42</v>
      </c>
      <c r="G30" s="33">
        <f t="shared" si="82"/>
        <v>26</v>
      </c>
      <c r="H30" s="33">
        <f t="shared" si="81"/>
        <v>163.5</v>
      </c>
      <c r="I30" s="33">
        <f>SUM(H24:H29)</f>
        <v>163.5</v>
      </c>
    </row>
    <row r="33" spans="1:9">
      <c r="A33" t="s">
        <v>130</v>
      </c>
      <c r="B33" t="s">
        <v>100</v>
      </c>
      <c r="C33" t="s">
        <v>101</v>
      </c>
      <c r="D33" t="s">
        <v>102</v>
      </c>
      <c r="E33" t="s">
        <v>124</v>
      </c>
      <c r="F33" t="s">
        <v>118</v>
      </c>
      <c r="G33" t="s">
        <v>125</v>
      </c>
      <c r="H33" t="s">
        <v>126</v>
      </c>
    </row>
    <row r="34" spans="1:9">
      <c r="A34" t="s">
        <v>94</v>
      </c>
      <c r="B34" s="34">
        <f>B14/2</f>
        <v>6</v>
      </c>
      <c r="C34" s="34">
        <f t="shared" ref="C34:F34" si="83">C14/2</f>
        <v>19.5</v>
      </c>
      <c r="D34" s="34">
        <f t="shared" si="83"/>
        <v>3</v>
      </c>
      <c r="E34" s="34">
        <f t="shared" si="83"/>
        <v>0</v>
      </c>
      <c r="F34" s="34">
        <f t="shared" si="83"/>
        <v>12</v>
      </c>
      <c r="G34" s="34">
        <f>G14*12/20</f>
        <v>0</v>
      </c>
      <c r="H34" s="34">
        <f>SUM(B34:G34)</f>
        <v>40.5</v>
      </c>
      <c r="I34" s="34"/>
    </row>
    <row r="35" spans="1:9">
      <c r="A35" t="s">
        <v>122</v>
      </c>
      <c r="B35" s="34">
        <f t="shared" ref="B35:F35" si="84">B15/2</f>
        <v>0</v>
      </c>
      <c r="C35" s="34">
        <f t="shared" si="84"/>
        <v>0</v>
      </c>
      <c r="D35" s="34">
        <f t="shared" si="84"/>
        <v>2.5</v>
      </c>
      <c r="E35" s="34">
        <f t="shared" si="84"/>
        <v>18</v>
      </c>
      <c r="F35" s="34">
        <f t="shared" si="84"/>
        <v>0</v>
      </c>
      <c r="G35" s="34">
        <f t="shared" ref="G35:G39" si="85">G15*12/20</f>
        <v>18</v>
      </c>
      <c r="H35" s="34">
        <f t="shared" ref="H35:H40" si="86">SUM(B35:G35)</f>
        <v>38.5</v>
      </c>
      <c r="I35" s="34"/>
    </row>
    <row r="36" spans="1:9">
      <c r="A36" t="s">
        <v>123</v>
      </c>
      <c r="B36" s="34">
        <f t="shared" ref="B36:F36" si="87">B16/2</f>
        <v>0</v>
      </c>
      <c r="C36" s="34">
        <f t="shared" si="87"/>
        <v>0</v>
      </c>
      <c r="D36" s="34">
        <f t="shared" si="87"/>
        <v>3</v>
      </c>
      <c r="E36" s="34">
        <f t="shared" si="87"/>
        <v>0</v>
      </c>
      <c r="F36" s="34">
        <f t="shared" si="87"/>
        <v>24</v>
      </c>
      <c r="G36" s="34">
        <f t="shared" si="85"/>
        <v>3</v>
      </c>
      <c r="H36" s="34">
        <f t="shared" si="86"/>
        <v>30</v>
      </c>
      <c r="I36" s="34"/>
    </row>
    <row r="37" spans="1:9">
      <c r="A37" t="s">
        <v>97</v>
      </c>
      <c r="B37" s="34">
        <f t="shared" ref="B37:F37" si="88">B17/2</f>
        <v>0</v>
      </c>
      <c r="C37" s="34">
        <f t="shared" si="88"/>
        <v>0</v>
      </c>
      <c r="D37" s="34">
        <f t="shared" si="88"/>
        <v>1.5</v>
      </c>
      <c r="E37" s="34">
        <f t="shared" si="88"/>
        <v>24</v>
      </c>
      <c r="F37" s="34">
        <f t="shared" si="88"/>
        <v>0</v>
      </c>
      <c r="G37" s="34">
        <f t="shared" si="85"/>
        <v>0</v>
      </c>
      <c r="H37" s="34">
        <f t="shared" si="86"/>
        <v>25.5</v>
      </c>
      <c r="I37" s="34"/>
    </row>
    <row r="38" spans="1:9">
      <c r="A38" t="s">
        <v>98</v>
      </c>
      <c r="B38" s="34">
        <f t="shared" ref="B38:F38" si="89">B18/2</f>
        <v>0</v>
      </c>
      <c r="C38" s="34">
        <f t="shared" si="89"/>
        <v>4.5</v>
      </c>
      <c r="D38" s="34">
        <f t="shared" si="89"/>
        <v>1.5</v>
      </c>
      <c r="E38" s="34">
        <f t="shared" si="89"/>
        <v>6</v>
      </c>
      <c r="F38" s="34">
        <f t="shared" si="89"/>
        <v>0</v>
      </c>
      <c r="G38" s="34">
        <f t="shared" si="85"/>
        <v>18</v>
      </c>
      <c r="H38" s="34">
        <f t="shared" si="86"/>
        <v>30</v>
      </c>
      <c r="I38" s="34"/>
    </row>
    <row r="39" spans="1:9">
      <c r="A39" t="s">
        <v>99</v>
      </c>
      <c r="B39" s="34">
        <f t="shared" ref="B39:F39" si="90">B19/2</f>
        <v>0</v>
      </c>
      <c r="C39" s="34">
        <f t="shared" si="90"/>
        <v>0</v>
      </c>
      <c r="D39" s="34">
        <f t="shared" si="90"/>
        <v>6</v>
      </c>
      <c r="E39" s="34">
        <f t="shared" si="90"/>
        <v>0</v>
      </c>
      <c r="F39" s="34">
        <f t="shared" si="90"/>
        <v>6</v>
      </c>
      <c r="G39" s="34">
        <f t="shared" si="85"/>
        <v>0</v>
      </c>
      <c r="H39" s="34">
        <f t="shared" si="86"/>
        <v>12</v>
      </c>
      <c r="I39" s="34"/>
    </row>
    <row r="40" spans="1:9">
      <c r="A40" t="s">
        <v>121</v>
      </c>
      <c r="B40" s="34">
        <f>SUM(B34:B39)</f>
        <v>6</v>
      </c>
      <c r="C40" s="34">
        <f t="shared" ref="C40:G40" si="91">SUM(C34:C39)</f>
        <v>24</v>
      </c>
      <c r="D40" s="34">
        <f t="shared" si="91"/>
        <v>17.5</v>
      </c>
      <c r="E40" s="34">
        <f t="shared" si="91"/>
        <v>48</v>
      </c>
      <c r="F40" s="34">
        <f t="shared" si="91"/>
        <v>42</v>
      </c>
      <c r="G40" s="34">
        <f t="shared" si="91"/>
        <v>39</v>
      </c>
      <c r="H40" s="34">
        <f t="shared" si="86"/>
        <v>176.5</v>
      </c>
      <c r="I40" s="34">
        <f>SUM(B40:G40)</f>
        <v>176.5</v>
      </c>
    </row>
  </sheetData>
  <sheetCalcPr fullCalcOnLoad="1"/>
  <mergeCells count="1">
    <mergeCell ref="K1:Y1"/>
  </mergeCells>
  <phoneticPr fontId="6" type="noConversion"/>
  <pageMargins left="0.75" right="0.75" top="1" bottom="1" header="0.5" footer="0.5"/>
  <pageSetup paperSize="10" orientation="portrait" horizontalDpi="4294967292" verticalDpi="4294967292"/>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R60"/>
  <sheetViews>
    <sheetView topLeftCell="E21" workbookViewId="0">
      <selection activeCell="I53" sqref="I53:M60"/>
    </sheetView>
  </sheetViews>
  <sheetFormatPr baseColWidth="10" defaultRowHeight="13"/>
  <sheetData>
    <row r="1" spans="1:18">
      <c r="H1" s="66" t="s">
        <v>87</v>
      </c>
      <c r="I1" s="66"/>
      <c r="J1" s="66"/>
      <c r="K1" s="66"/>
      <c r="L1" s="66"/>
      <c r="M1" s="66"/>
      <c r="N1" s="66"/>
      <c r="O1" s="66"/>
      <c r="P1" s="66"/>
      <c r="Q1" s="66"/>
      <c r="R1" s="66"/>
    </row>
    <row r="3" spans="1:18">
      <c r="A3" t="s">
        <v>148</v>
      </c>
      <c r="B3" t="s">
        <v>141</v>
      </c>
      <c r="C3" t="s">
        <v>142</v>
      </c>
      <c r="D3" t="s">
        <v>143</v>
      </c>
      <c r="E3" t="s">
        <v>144</v>
      </c>
      <c r="F3" t="s">
        <v>145</v>
      </c>
      <c r="H3" s="41" t="s">
        <v>153</v>
      </c>
      <c r="I3" s="41" t="s">
        <v>142</v>
      </c>
      <c r="J3" s="41" t="s">
        <v>154</v>
      </c>
      <c r="K3" s="41" t="s">
        <v>155</v>
      </c>
      <c r="L3" s="41" t="s">
        <v>147</v>
      </c>
      <c r="M3" s="41"/>
      <c r="N3" s="41" t="s">
        <v>153</v>
      </c>
      <c r="O3" s="41" t="s">
        <v>142</v>
      </c>
      <c r="P3" s="41" t="s">
        <v>154</v>
      </c>
      <c r="Q3" s="41" t="s">
        <v>155</v>
      </c>
      <c r="R3" s="41" t="s">
        <v>147</v>
      </c>
    </row>
    <row r="4" spans="1:18">
      <c r="A4" t="s">
        <v>135</v>
      </c>
      <c r="B4" s="37">
        <f>CNRS!B14</f>
        <v>0</v>
      </c>
      <c r="C4" s="37">
        <f>CNRS!C14</f>
        <v>204865.96800000002</v>
      </c>
      <c r="D4" s="37">
        <f>CNRS!D14</f>
        <v>31500.671999999999</v>
      </c>
      <c r="E4" s="37">
        <f>CNRS!E14</f>
        <v>61530.51200000001</v>
      </c>
      <c r="F4" s="37">
        <f>CNRS!F14</f>
        <v>297897.152</v>
      </c>
      <c r="G4" t="s">
        <v>135</v>
      </c>
      <c r="H4" s="42">
        <f>B4-B34</f>
        <v>0</v>
      </c>
      <c r="I4" s="42">
        <f t="shared" ref="I4" si="0">C4-C34</f>
        <v>31962.968000000023</v>
      </c>
      <c r="J4" s="42">
        <f t="shared" ref="J4" si="1">D4-D34</f>
        <v>-29582.328000000001</v>
      </c>
      <c r="K4" s="42">
        <f t="shared" ref="K4" si="2">E4-E34</f>
        <v>-16214.98799999999</v>
      </c>
      <c r="L4" s="52">
        <f t="shared" ref="L4:L10" si="3">F4-F34</f>
        <v>-13834.347999999998</v>
      </c>
      <c r="M4" s="41"/>
      <c r="N4" s="43">
        <f>IF(B34&lt;&gt;0,H4/B34,0)</f>
        <v>0</v>
      </c>
      <c r="O4" s="43">
        <f t="shared" ref="O4" si="4">IF(C34&lt;&gt;0,I4/C34,0)</f>
        <v>0.18486069067627528</v>
      </c>
      <c r="P4" s="43">
        <f t="shared" ref="P4" si="5">IF(D34&lt;&gt;0,J4/D34,0)</f>
        <v>-0.48429723490987675</v>
      </c>
      <c r="Q4" s="43">
        <f t="shared" ref="Q4" si="6">IF(E34&lt;&gt;0,K4/E34,0)</f>
        <v>-0.20856497160607354</v>
      </c>
      <c r="R4" s="53">
        <f t="shared" ref="R4:R10" si="7">IF(F34&lt;&gt;0,L4/F34,0)</f>
        <v>-4.437905056113995E-2</v>
      </c>
    </row>
    <row r="5" spans="1:18">
      <c r="A5" t="s">
        <v>136</v>
      </c>
      <c r="B5" s="37">
        <f>UCM!B14</f>
        <v>58403.11</v>
      </c>
      <c r="C5" s="37">
        <f>UCM!C14</f>
        <v>8555.7999999999993</v>
      </c>
      <c r="D5" s="37">
        <f>UCM!D14</f>
        <v>0</v>
      </c>
      <c r="E5" s="37">
        <f>UCM!E14</f>
        <v>32539.23</v>
      </c>
      <c r="F5" s="37">
        <f>UCM!F14</f>
        <v>99498.14</v>
      </c>
      <c r="G5" t="s">
        <v>136</v>
      </c>
      <c r="H5" s="42">
        <f t="shared" ref="H5" si="8">B5-B35</f>
        <v>-38076.89</v>
      </c>
      <c r="I5" s="42">
        <f t="shared" ref="I5" si="9">C5-C35</f>
        <v>-25244.2</v>
      </c>
      <c r="J5" s="42">
        <f t="shared" ref="J5" si="10">D5-D35</f>
        <v>0</v>
      </c>
      <c r="K5" s="42">
        <f t="shared" ref="K5" si="11">E5-E35</f>
        <v>-108580.77</v>
      </c>
      <c r="L5" s="52">
        <f t="shared" si="3"/>
        <v>-171901.86</v>
      </c>
      <c r="M5" s="41"/>
      <c r="N5" s="43">
        <f t="shared" ref="N5" si="12">IF(B35&lt;&gt;0,H5/B35,0)</f>
        <v>-0.39466096600331674</v>
      </c>
      <c r="O5" s="43">
        <f t="shared" ref="O5" si="13">IF(C35&lt;&gt;0,I5/C35,0)</f>
        <v>-0.74686982248520717</v>
      </c>
      <c r="P5" s="43">
        <f t="shared" ref="P5" si="14">IF(D35&lt;&gt;0,J5/D35,0)</f>
        <v>0</v>
      </c>
      <c r="Q5" s="43">
        <f t="shared" ref="Q5" si="15">IF(E35&lt;&gt;0,K5/E35,0)</f>
        <v>-0.769421556122449</v>
      </c>
      <c r="R5" s="53">
        <f t="shared" si="7"/>
        <v>-0.6333893146647015</v>
      </c>
    </row>
    <row r="6" spans="1:18">
      <c r="A6" t="s">
        <v>137</v>
      </c>
      <c r="B6" s="37">
        <f>GRNET!B14</f>
        <v>15840</v>
      </c>
      <c r="C6" s="37">
        <f>GRNET!C14</f>
        <v>19688.400000000001</v>
      </c>
      <c r="D6" s="37">
        <f>GRNET!D14</f>
        <v>0</v>
      </c>
      <c r="E6" s="37">
        <f>GRNET!E14</f>
        <v>140217.264</v>
      </c>
      <c r="F6" s="37">
        <f>GRNET!F14</f>
        <v>175745.66399999999</v>
      </c>
      <c r="G6" t="s">
        <v>137</v>
      </c>
      <c r="H6" s="42">
        <f t="shared" ref="H6" si="16">B6-B36</f>
        <v>360</v>
      </c>
      <c r="I6" s="42">
        <f t="shared" ref="I6" si="17">C6-C36</f>
        <v>-17031.599999999999</v>
      </c>
      <c r="J6" s="42">
        <f t="shared" ref="J6" si="18">D6-D36</f>
        <v>0</v>
      </c>
      <c r="K6" s="42">
        <f t="shared" ref="K6" si="19">E6-E36</f>
        <v>-50942.736000000004</v>
      </c>
      <c r="L6" s="52">
        <f t="shared" si="3"/>
        <v>-67614.33600000001</v>
      </c>
      <c r="M6" s="41"/>
      <c r="N6" s="43">
        <f t="shared" ref="N6" si="20">IF(B36&lt;&gt;0,H6/B36,0)</f>
        <v>2.3255813953488372E-2</v>
      </c>
      <c r="O6" s="43">
        <f t="shared" ref="O6" si="21">IF(C36&lt;&gt;0,I6/C36,0)</f>
        <v>-0.46382352941176469</v>
      </c>
      <c r="P6" s="43">
        <f t="shared" ref="P6" si="22">IF(D36&lt;&gt;0,J6/D36,0)</f>
        <v>0</v>
      </c>
      <c r="Q6" s="43">
        <f t="shared" ref="Q6" si="23">IF(E36&lt;&gt;0,K6/E36,0)</f>
        <v>-0.26649265536723166</v>
      </c>
      <c r="R6" s="53">
        <f t="shared" si="7"/>
        <v>-0.27783668639053261</v>
      </c>
    </row>
    <row r="7" spans="1:18">
      <c r="A7" t="s">
        <v>138</v>
      </c>
      <c r="B7" s="37">
        <f>SixSq!B14</f>
        <v>0</v>
      </c>
      <c r="C7" s="37">
        <f>SixSq!C14</f>
        <v>1804</v>
      </c>
      <c r="D7" s="37">
        <f>SixSq!D14</f>
        <v>0</v>
      </c>
      <c r="E7" s="37">
        <f>SixSq!E14</f>
        <v>259712</v>
      </c>
      <c r="F7" s="37">
        <f>SixSq!F14</f>
        <v>261516</v>
      </c>
      <c r="G7" t="s">
        <v>138</v>
      </c>
      <c r="H7" s="42">
        <f t="shared" ref="H7" si="24">B7-B37</f>
        <v>0</v>
      </c>
      <c r="I7" s="42">
        <f t="shared" ref="I7" si="25">C7-C37</f>
        <v>-13496</v>
      </c>
      <c r="J7" s="42">
        <f t="shared" ref="J7" si="26">D7-D37</f>
        <v>0</v>
      </c>
      <c r="K7" s="42">
        <f t="shared" ref="K7" si="27">E7-E37</f>
        <v>4358</v>
      </c>
      <c r="L7" s="52">
        <f t="shared" si="3"/>
        <v>-9138</v>
      </c>
      <c r="M7" s="41"/>
      <c r="N7" s="43">
        <f t="shared" ref="N7" si="28">IF(B37&lt;&gt;0,H7/B37,0)</f>
        <v>0</v>
      </c>
      <c r="O7" s="43">
        <f t="shared" ref="O7" si="29">IF(C37&lt;&gt;0,I7/C37,0)</f>
        <v>-0.88209150326797381</v>
      </c>
      <c r="P7" s="43">
        <f t="shared" ref="P7" si="30">IF(D37&lt;&gt;0,J7/D37,0)</f>
        <v>0</v>
      </c>
      <c r="Q7" s="43">
        <f t="shared" ref="Q7" si="31">IF(E37&lt;&gt;0,K7/E37,0)</f>
        <v>1.7066503755570697E-2</v>
      </c>
      <c r="R7" s="53">
        <f t="shared" si="7"/>
        <v>-3.3762663769979384E-2</v>
      </c>
    </row>
    <row r="8" spans="1:18">
      <c r="A8" t="s">
        <v>139</v>
      </c>
      <c r="B8" s="37">
        <f>TID!B14</f>
        <v>143658.38696999999</v>
      </c>
      <c r="C8" s="37">
        <f>TID!C14</f>
        <v>51053.700000000004</v>
      </c>
      <c r="D8" s="37">
        <f>TID!D14</f>
        <v>0</v>
      </c>
      <c r="E8" s="37">
        <f>TID!E14</f>
        <v>36644.759139999995</v>
      </c>
      <c r="F8" s="37">
        <f>TID!F14</f>
        <v>231356.84610999998</v>
      </c>
      <c r="G8" t="s">
        <v>139</v>
      </c>
      <c r="H8" s="42">
        <f t="shared" ref="H8" si="32">B8-B38</f>
        <v>1967.5869700000039</v>
      </c>
      <c r="I8" s="42">
        <f t="shared" ref="I8" si="33">C8-C38</f>
        <v>-33012.799999999996</v>
      </c>
      <c r="J8" s="42">
        <f t="shared" ref="J8" si="34">D8-D38</f>
        <v>0</v>
      </c>
      <c r="K8" s="42">
        <f t="shared" ref="K8" si="35">E8-E38</f>
        <v>-34154.240860000005</v>
      </c>
      <c r="L8" s="52">
        <f t="shared" si="3"/>
        <v>-65199.453890000004</v>
      </c>
      <c r="M8" s="41"/>
      <c r="N8" s="43">
        <f t="shared" ref="N8" si="36">IF(B38&lt;&gt;0,H8/B38,0)</f>
        <v>1.3886483596676736E-2</v>
      </c>
      <c r="O8" s="43">
        <f t="shared" ref="O8" si="37">IF(C38&lt;&gt;0,I8/C38,0)</f>
        <v>-0.39269863738825805</v>
      </c>
      <c r="P8" s="43">
        <f t="shared" ref="P8" si="38">IF(D38&lt;&gt;0,J8/D38,0)</f>
        <v>0</v>
      </c>
      <c r="Q8" s="43">
        <f t="shared" ref="Q8" si="39">IF(E38&lt;&gt;0,K8/E38,0)</f>
        <v>-0.48241134564047522</v>
      </c>
      <c r="R8" s="53">
        <f t="shared" si="7"/>
        <v>-0.21985523116521216</v>
      </c>
    </row>
    <row r="9" spans="1:18">
      <c r="A9" t="s">
        <v>140</v>
      </c>
      <c r="B9" s="37">
        <f>TCD!B14</f>
        <v>0</v>
      </c>
      <c r="C9" s="37">
        <f>TCD!C14</f>
        <v>47393</v>
      </c>
      <c r="D9" s="37">
        <f>TCD!D14</f>
        <v>0</v>
      </c>
      <c r="E9" s="37">
        <f>TCD!E14</f>
        <v>26820</v>
      </c>
      <c r="F9" s="37">
        <f>TCD!F14</f>
        <v>74213</v>
      </c>
      <c r="G9" t="s">
        <v>140</v>
      </c>
      <c r="H9" s="42">
        <f t="shared" ref="H9" si="40">B9-B39</f>
        <v>0</v>
      </c>
      <c r="I9" s="42">
        <f t="shared" ref="I9" si="41">C9-C39</f>
        <v>-13527</v>
      </c>
      <c r="J9" s="42">
        <f t="shared" ref="J9" si="42">D9-D39</f>
        <v>0</v>
      </c>
      <c r="K9" s="42">
        <f t="shared" ref="K9" si="43">E9-E39</f>
        <v>-23756</v>
      </c>
      <c r="L9" s="52">
        <f t="shared" si="3"/>
        <v>-37283</v>
      </c>
      <c r="M9" s="41"/>
      <c r="N9" s="43">
        <f t="shared" ref="N9" si="44">IF(B39&lt;&gt;0,H9/B39,0)</f>
        <v>0</v>
      </c>
      <c r="O9" s="43">
        <f t="shared" ref="O9" si="45">IF(C39&lt;&gt;0,I9/C39,0)</f>
        <v>-0.22204530531845043</v>
      </c>
      <c r="P9" s="43">
        <f t="shared" ref="P9" si="46">IF(D39&lt;&gt;0,J9/D39,0)</f>
        <v>0</v>
      </c>
      <c r="Q9" s="43">
        <f t="shared" ref="Q9" si="47">IF(E39&lt;&gt;0,K9/E39,0)</f>
        <v>-0.46970895286301806</v>
      </c>
      <c r="R9" s="53">
        <f t="shared" si="7"/>
        <v>-0.33438867762072183</v>
      </c>
    </row>
    <row r="10" spans="1:18">
      <c r="A10" t="s">
        <v>146</v>
      </c>
      <c r="B10" s="37">
        <f>SUM(B4:B9)</f>
        <v>217901.49696999998</v>
      </c>
      <c r="C10" s="37">
        <f t="shared" ref="C10:F10" si="48">SUM(C4:C9)</f>
        <v>333360.86800000002</v>
      </c>
      <c r="D10" s="37">
        <f t="shared" si="48"/>
        <v>31500.671999999999</v>
      </c>
      <c r="E10" s="37">
        <f t="shared" si="48"/>
        <v>557463.76514000003</v>
      </c>
      <c r="F10" s="37">
        <f t="shared" si="48"/>
        <v>1140226.80211</v>
      </c>
      <c r="G10" t="s">
        <v>146</v>
      </c>
      <c r="H10" s="52">
        <f t="shared" ref="H10:K10" si="49">B10-B40</f>
        <v>-35749.30303000001</v>
      </c>
      <c r="I10" s="52">
        <f t="shared" si="49"/>
        <v>-70348.631999999983</v>
      </c>
      <c r="J10" s="52">
        <f t="shared" si="49"/>
        <v>-29582.328000000001</v>
      </c>
      <c r="K10" s="52">
        <f t="shared" si="49"/>
        <v>-229290.73485999997</v>
      </c>
      <c r="L10" s="52">
        <f t="shared" si="3"/>
        <v>-364970.99789</v>
      </c>
      <c r="M10" s="41"/>
      <c r="N10" s="53">
        <f t="shared" ref="N10:Q10" si="50">IF(B40&lt;&gt;0,H10/B40,0)</f>
        <v>-0.14093905097086235</v>
      </c>
      <c r="O10" s="53">
        <f t="shared" si="50"/>
        <v>-0.17425557733964642</v>
      </c>
      <c r="P10" s="53">
        <f t="shared" si="50"/>
        <v>-0.48429723490987675</v>
      </c>
      <c r="Q10" s="53">
        <f t="shared" si="50"/>
        <v>-0.29143873325160513</v>
      </c>
      <c r="R10" s="53">
        <f t="shared" si="7"/>
        <v>-0.24247377845622681</v>
      </c>
    </row>
    <row r="11" spans="1:18">
      <c r="B11" s="36"/>
      <c r="C11" s="36"/>
      <c r="D11" s="36"/>
      <c r="E11" s="36"/>
      <c r="F11" s="36"/>
      <c r="H11" s="41"/>
      <c r="I11" s="41"/>
      <c r="J11" s="41"/>
      <c r="K11" s="41"/>
      <c r="L11" s="41"/>
      <c r="M11" s="41"/>
      <c r="N11" s="41"/>
      <c r="O11" s="41"/>
      <c r="P11" s="41"/>
      <c r="Q11" s="41"/>
      <c r="R11" s="41"/>
    </row>
    <row r="12" spans="1:18">
      <c r="H12" s="41"/>
      <c r="I12" s="41"/>
      <c r="J12" s="41"/>
      <c r="K12" s="41"/>
      <c r="L12" s="41"/>
      <c r="M12" s="41"/>
      <c r="N12" s="41"/>
      <c r="O12" s="41"/>
      <c r="P12" s="41"/>
      <c r="Q12" s="41"/>
      <c r="R12" s="41"/>
    </row>
    <row r="13" spans="1:18">
      <c r="A13" t="s">
        <v>149</v>
      </c>
      <c r="B13" t="s">
        <v>141</v>
      </c>
      <c r="C13" t="s">
        <v>142</v>
      </c>
      <c r="D13" t="s">
        <v>143</v>
      </c>
      <c r="E13" t="s">
        <v>144</v>
      </c>
      <c r="F13" t="s">
        <v>145</v>
      </c>
      <c r="H13" s="41" t="s">
        <v>153</v>
      </c>
      <c r="I13" s="41" t="s">
        <v>142</v>
      </c>
      <c r="J13" s="41" t="s">
        <v>154</v>
      </c>
      <c r="K13" s="41" t="s">
        <v>155</v>
      </c>
      <c r="L13" s="41" t="s">
        <v>147</v>
      </c>
      <c r="M13" s="41"/>
      <c r="N13" s="41" t="s">
        <v>153</v>
      </c>
      <c r="O13" s="41" t="s">
        <v>142</v>
      </c>
      <c r="P13" s="41" t="s">
        <v>154</v>
      </c>
      <c r="Q13" s="41" t="s">
        <v>155</v>
      </c>
      <c r="R13" s="41" t="s">
        <v>147</v>
      </c>
    </row>
    <row r="14" spans="1:18">
      <c r="A14" t="s">
        <v>135</v>
      </c>
      <c r="B14" s="37">
        <f>CNRS!B15</f>
        <v>0</v>
      </c>
      <c r="C14" s="37">
        <f>CNRS!C15</f>
        <v>137004.11610000001</v>
      </c>
      <c r="D14" s="37">
        <f>CNRS!D15</f>
        <v>31500.671999999999</v>
      </c>
      <c r="E14" s="37">
        <f>CNRS!E15</f>
        <v>61530.51200000001</v>
      </c>
      <c r="F14" s="37">
        <f>CNRS!F15</f>
        <v>230035.30010000002</v>
      </c>
      <c r="G14" t="s">
        <v>135</v>
      </c>
      <c r="H14" s="44">
        <f>B14-B54</f>
        <v>0</v>
      </c>
      <c r="I14" s="44">
        <f t="shared" ref="I14" si="51">C14-C54</f>
        <v>21375.116100000014</v>
      </c>
      <c r="J14" s="44">
        <f t="shared" ref="J14" si="52">D14-D54</f>
        <v>-29582.328000000001</v>
      </c>
      <c r="K14" s="44">
        <f t="shared" ref="K14" si="53">E14-E54</f>
        <v>3221.0120000000097</v>
      </c>
      <c r="L14" s="54">
        <f t="shared" ref="L14:L20" si="54">F14-F54</f>
        <v>-4986.1998999999778</v>
      </c>
      <c r="M14" s="41"/>
      <c r="N14" s="45">
        <f>IF(B54&lt;&gt;0, H14/B54, 0)</f>
        <v>0</v>
      </c>
      <c r="O14" s="45">
        <f t="shared" ref="O14" si="55">IF(C54&lt;&gt;0, I14/C54, 0)</f>
        <v>0.18485947383441881</v>
      </c>
      <c r="P14" s="45">
        <f t="shared" ref="P14" si="56">IF(D54&lt;&gt;0, J14/D54, 0)</f>
        <v>-0.48429723490987675</v>
      </c>
      <c r="Q14" s="45">
        <f t="shared" ref="Q14" si="57">IF(E54&lt;&gt;0, K14/E54, 0)</f>
        <v>5.5239918023649831E-2</v>
      </c>
      <c r="R14" s="55">
        <f t="shared" ref="R14:R20" si="58">IF(F54&lt;&gt;0, L14/F54, 0)</f>
        <v>-2.1215930882919128E-2</v>
      </c>
    </row>
    <row r="15" spans="1:18">
      <c r="A15" t="s">
        <v>136</v>
      </c>
      <c r="B15" s="37">
        <f>UCM!B15</f>
        <v>43792</v>
      </c>
      <c r="C15" s="37">
        <f>UCM!C15</f>
        <v>5720</v>
      </c>
      <c r="D15" s="37">
        <f>UCM!D15</f>
        <v>0</v>
      </c>
      <c r="E15" s="37">
        <f>UCM!E15</f>
        <v>32539.23</v>
      </c>
      <c r="F15" s="37">
        <f>UCM!F15</f>
        <v>82051.23</v>
      </c>
      <c r="G15" t="s">
        <v>136</v>
      </c>
      <c r="H15" s="44">
        <f t="shared" ref="H15" si="59">B15-B55</f>
        <v>-28568</v>
      </c>
      <c r="I15" s="44">
        <f t="shared" ref="I15" si="60">C15-C55</f>
        <v>-16883.5</v>
      </c>
      <c r="J15" s="44">
        <f t="shared" ref="J15" si="61">D15-D55</f>
        <v>0</v>
      </c>
      <c r="K15" s="44">
        <f t="shared" ref="K15" si="62">E15-E55</f>
        <v>-73300.77</v>
      </c>
      <c r="L15" s="54">
        <f t="shared" si="54"/>
        <v>-118752.27</v>
      </c>
      <c r="M15" s="41"/>
      <c r="N15" s="45">
        <f t="shared" ref="N15" si="63">IF(B55&lt;&gt;0, H15/B55, 0)</f>
        <v>-0.39480375898286346</v>
      </c>
      <c r="O15" s="45">
        <f t="shared" ref="O15" si="64">IF(C55&lt;&gt;0, I15/C55, 0)</f>
        <v>-0.74694184528944629</v>
      </c>
      <c r="P15" s="45">
        <f t="shared" ref="P15" si="65">IF(D55&lt;&gt;0, J15/D55, 0)</f>
        <v>0</v>
      </c>
      <c r="Q15" s="45">
        <f t="shared" ref="Q15" si="66">IF(E55&lt;&gt;0, K15/E55, 0)</f>
        <v>-0.69256207482993204</v>
      </c>
      <c r="R15" s="55">
        <f t="shared" si="58"/>
        <v>-0.59138545891879379</v>
      </c>
    </row>
    <row r="16" spans="1:18">
      <c r="A16" t="s">
        <v>137</v>
      </c>
      <c r="B16" s="37">
        <f>GRNET!B15</f>
        <v>7920</v>
      </c>
      <c r="C16" s="37">
        <f>GRNET!C15</f>
        <v>11703.66</v>
      </c>
      <c r="D16" s="37">
        <f>GRNET!D15</f>
        <v>0</v>
      </c>
      <c r="E16" s="37">
        <f>GRNET!E15</f>
        <v>140217.264</v>
      </c>
      <c r="F16" s="37">
        <f>GRNET!F15</f>
        <v>159840.924</v>
      </c>
      <c r="G16" t="s">
        <v>137</v>
      </c>
      <c r="H16" s="44">
        <f t="shared" ref="H16" si="67">B16-B56</f>
        <v>180</v>
      </c>
      <c r="I16" s="44">
        <f t="shared" ref="I16" si="68">C16-C56</f>
        <v>-10124.34</v>
      </c>
      <c r="J16" s="44">
        <f t="shared" ref="J16" si="69">D16-D56</f>
        <v>0</v>
      </c>
      <c r="K16" s="44">
        <f t="shared" ref="K16" si="70">E16-E56</f>
        <v>-3152.7360000000044</v>
      </c>
      <c r="L16" s="54">
        <f t="shared" si="54"/>
        <v>-13097.076000000001</v>
      </c>
      <c r="M16" s="41"/>
      <c r="N16" s="45">
        <f t="shared" ref="N16" si="71">IF(B56&lt;&gt;0, H16/B56, 0)</f>
        <v>2.3255813953488372E-2</v>
      </c>
      <c r="O16" s="45">
        <f t="shared" ref="O16" si="72">IF(C56&lt;&gt;0, I16/C56, 0)</f>
        <v>-0.46382352941176469</v>
      </c>
      <c r="P16" s="45">
        <f t="shared" ref="P16" si="73">IF(D56&lt;&gt;0, J16/D56, 0)</f>
        <v>0</v>
      </c>
      <c r="Q16" s="45">
        <f t="shared" ref="Q16" si="74">IF(E56&lt;&gt;0, K16/E56, 0)</f>
        <v>-2.1990207156308884E-2</v>
      </c>
      <c r="R16" s="55">
        <f t="shared" si="58"/>
        <v>-7.5732782847031888E-2</v>
      </c>
    </row>
    <row r="17" spans="1:18">
      <c r="A17" t="s">
        <v>138</v>
      </c>
      <c r="B17" s="37">
        <f>SixSq!B15</f>
        <v>0</v>
      </c>
      <c r="C17" s="37">
        <f>SixSq!C15</f>
        <v>1609</v>
      </c>
      <c r="D17" s="37">
        <f>SixSq!D15</f>
        <v>0</v>
      </c>
      <c r="E17" s="37">
        <f>SixSq!E15</f>
        <v>259712</v>
      </c>
      <c r="F17" s="37">
        <f>SixSq!F15</f>
        <v>261321</v>
      </c>
      <c r="G17" t="s">
        <v>138</v>
      </c>
      <c r="H17" s="44">
        <f t="shared" ref="H17" si="75">B17-B57</f>
        <v>0</v>
      </c>
      <c r="I17" s="44">
        <f t="shared" ref="I17" si="76">C17-C57</f>
        <v>-12033.5</v>
      </c>
      <c r="J17" s="44">
        <f t="shared" ref="J17" si="77">D17-D57</f>
        <v>0</v>
      </c>
      <c r="K17" s="44">
        <f t="shared" ref="K17" si="78">E17-E57</f>
        <v>4358</v>
      </c>
      <c r="L17" s="54">
        <f t="shared" si="54"/>
        <v>-7675.5</v>
      </c>
      <c r="M17" s="41"/>
      <c r="N17" s="45">
        <f t="shared" ref="N17" si="79">IF(B57&lt;&gt;0, H17/B57, 0)</f>
        <v>0</v>
      </c>
      <c r="O17" s="45">
        <f t="shared" ref="O17" si="80">IF(C57&lt;&gt;0, I17/C57, 0)</f>
        <v>-0.88205973978376395</v>
      </c>
      <c r="P17" s="45">
        <f t="shared" ref="P17" si="81">IF(D57&lt;&gt;0, J17/D57, 0)</f>
        <v>0</v>
      </c>
      <c r="Q17" s="45">
        <f t="shared" ref="Q17" si="82">IF(E57&lt;&gt;0, K17/E57, 0)</f>
        <v>1.7066503755570697E-2</v>
      </c>
      <c r="R17" s="55">
        <f t="shared" si="58"/>
        <v>-2.8533828507062358E-2</v>
      </c>
    </row>
    <row r="18" spans="1:18">
      <c r="A18" t="s">
        <v>139</v>
      </c>
      <c r="B18" s="37">
        <f>TID!B15</f>
        <v>71829.195000000007</v>
      </c>
      <c r="C18" s="37">
        <f>TID!C15</f>
        <v>27579.89</v>
      </c>
      <c r="D18" s="37">
        <f>TID!D15</f>
        <v>0</v>
      </c>
      <c r="E18" s="37">
        <f>TID!E15</f>
        <v>36644.759139999995</v>
      </c>
      <c r="F18" s="37">
        <f>TID!F15</f>
        <v>136053.84414</v>
      </c>
      <c r="G18" t="s">
        <v>139</v>
      </c>
      <c r="H18" s="44">
        <f t="shared" ref="H18" si="83">B18-B58</f>
        <v>983.9950000000099</v>
      </c>
      <c r="I18" s="44">
        <f t="shared" ref="I18" si="84">C18-C58</f>
        <v>-21573.61</v>
      </c>
      <c r="J18" s="44">
        <f t="shared" ref="J18" si="85">D18-D58</f>
        <v>0</v>
      </c>
      <c r="K18" s="44">
        <f t="shared" ref="K18" si="86">E18-E58</f>
        <v>811.25913999999466</v>
      </c>
      <c r="L18" s="54">
        <f t="shared" si="54"/>
        <v>-19778.355860000011</v>
      </c>
      <c r="M18" s="41"/>
      <c r="N18" s="45">
        <f t="shared" ref="N18" si="87">IF(B58&lt;&gt;0, H18/B58, 0)</f>
        <v>1.3889367240123678E-2</v>
      </c>
      <c r="O18" s="45">
        <f t="shared" ref="O18" si="88">IF(C58&lt;&gt;0, I18/C58, 0)</f>
        <v>-0.43890282482427501</v>
      </c>
      <c r="P18" s="45">
        <f t="shared" ref="P18" si="89">IF(D58&lt;&gt;0, J18/D58, 0)</f>
        <v>0</v>
      </c>
      <c r="Q18" s="45">
        <f t="shared" ref="Q18" si="90">IF(E58&lt;&gt;0, K18/E58, 0)</f>
        <v>2.2639684652629374E-2</v>
      </c>
      <c r="R18" s="55">
        <f t="shared" si="58"/>
        <v>-0.12692085371316075</v>
      </c>
    </row>
    <row r="19" spans="1:18">
      <c r="A19" t="s">
        <v>140</v>
      </c>
      <c r="B19" s="37">
        <f>TCD!B15</f>
        <v>0</v>
      </c>
      <c r="C19" s="37">
        <f>TCD!C15</f>
        <v>31694</v>
      </c>
      <c r="D19" s="37">
        <f>TCD!D15</f>
        <v>0</v>
      </c>
      <c r="E19" s="37">
        <f>TCD!E15</f>
        <v>26820</v>
      </c>
      <c r="F19" s="37">
        <f>TCD!F15</f>
        <v>58514</v>
      </c>
      <c r="G19" t="s">
        <v>140</v>
      </c>
      <c r="H19" s="44">
        <f t="shared" ref="H19" si="91">B19-B59</f>
        <v>0</v>
      </c>
      <c r="I19" s="44">
        <f t="shared" ref="I19" si="92">C19-C59</f>
        <v>-9046</v>
      </c>
      <c r="J19" s="44">
        <f t="shared" ref="J19" si="93">D19-D59</f>
        <v>0</v>
      </c>
      <c r="K19" s="44">
        <f t="shared" ref="K19" si="94">E19-E59</f>
        <v>-11112</v>
      </c>
      <c r="L19" s="54">
        <f t="shared" si="54"/>
        <v>-20158</v>
      </c>
      <c r="M19" s="41"/>
      <c r="N19" s="45">
        <f t="shared" ref="N19" si="95">IF(B59&lt;&gt;0, H19/B59, 0)</f>
        <v>0</v>
      </c>
      <c r="O19" s="45">
        <f t="shared" ref="O19" si="96">IF(C59&lt;&gt;0, I19/C59, 0)</f>
        <v>-0.22204221894943543</v>
      </c>
      <c r="P19" s="45">
        <f t="shared" ref="P19" si="97">IF(D59&lt;&gt;0, J19/D59, 0)</f>
        <v>0</v>
      </c>
      <c r="Q19" s="45">
        <f t="shared" ref="Q19" si="98">IF(E59&lt;&gt;0, K19/E59, 0)</f>
        <v>-0.29294527048402402</v>
      </c>
      <c r="R19" s="55">
        <f t="shared" si="58"/>
        <v>-0.2562283912955054</v>
      </c>
    </row>
    <row r="20" spans="1:18">
      <c r="A20" t="s">
        <v>147</v>
      </c>
      <c r="B20" s="37">
        <f>SUM(B14:B19)</f>
        <v>123541.19500000001</v>
      </c>
      <c r="C20" s="37">
        <f t="shared" ref="C20:F20" si="99">SUM(C14:C19)</f>
        <v>215310.66610000003</v>
      </c>
      <c r="D20" s="37">
        <f t="shared" si="99"/>
        <v>31500.671999999999</v>
      </c>
      <c r="E20" s="37">
        <f t="shared" si="99"/>
        <v>557463.76514000003</v>
      </c>
      <c r="F20" s="37">
        <f t="shared" si="99"/>
        <v>927816.29823999992</v>
      </c>
      <c r="G20" t="s">
        <v>146</v>
      </c>
      <c r="H20" s="54">
        <f t="shared" ref="H20:K20" si="100">B20-B60</f>
        <v>-27404.005000000005</v>
      </c>
      <c r="I20" s="54">
        <f t="shared" si="100"/>
        <v>-48285.833899999969</v>
      </c>
      <c r="J20" s="54">
        <f t="shared" si="100"/>
        <v>-29582.328000000001</v>
      </c>
      <c r="K20" s="54">
        <f t="shared" si="100"/>
        <v>-79175.234859999968</v>
      </c>
      <c r="L20" s="54">
        <f t="shared" si="54"/>
        <v>-184447.40176000004</v>
      </c>
      <c r="M20" s="41"/>
      <c r="N20" s="55">
        <f t="shared" ref="N20:Q20" si="101">IF(B60&lt;&gt;0, H20/B60, 0)</f>
        <v>-0.18154936361010487</v>
      </c>
      <c r="O20" s="55">
        <f t="shared" si="101"/>
        <v>-0.183180861278507</v>
      </c>
      <c r="P20" s="55">
        <f t="shared" si="101"/>
        <v>-0.48429723490987675</v>
      </c>
      <c r="Q20" s="55">
        <f t="shared" si="101"/>
        <v>-0.12436441195088577</v>
      </c>
      <c r="R20" s="55">
        <f t="shared" si="58"/>
        <v>-0.16583064048570501</v>
      </c>
    </row>
    <row r="23" spans="1:18">
      <c r="A23" t="s">
        <v>150</v>
      </c>
      <c r="B23" t="s">
        <v>141</v>
      </c>
      <c r="C23" t="s">
        <v>142</v>
      </c>
      <c r="D23" t="s">
        <v>143</v>
      </c>
      <c r="E23" t="s">
        <v>144</v>
      </c>
      <c r="F23" t="s">
        <v>145</v>
      </c>
    </row>
    <row r="24" spans="1:18">
      <c r="A24" t="s">
        <v>135</v>
      </c>
      <c r="B24">
        <v>0</v>
      </c>
      <c r="C24">
        <v>345806</v>
      </c>
      <c r="D24">
        <v>122166</v>
      </c>
      <c r="E24">
        <v>155491</v>
      </c>
      <c r="F24">
        <f>SUM(B24:E24)</f>
        <v>623463</v>
      </c>
    </row>
    <row r="25" spans="1:18">
      <c r="A25" t="s">
        <v>136</v>
      </c>
      <c r="B25">
        <v>241200</v>
      </c>
      <c r="C25">
        <v>67600</v>
      </c>
      <c r="D25">
        <v>0</v>
      </c>
      <c r="E25">
        <v>282240</v>
      </c>
      <c r="F25">
        <f t="shared" ref="F25:F29" si="102">SUM(B25:E25)</f>
        <v>591040</v>
      </c>
    </row>
    <row r="26" spans="1:18">
      <c r="A26" t="s">
        <v>137</v>
      </c>
      <c r="B26">
        <v>38700</v>
      </c>
      <c r="C26">
        <v>73440</v>
      </c>
      <c r="D26">
        <v>0</v>
      </c>
      <c r="E26">
        <v>382320</v>
      </c>
      <c r="F26">
        <f t="shared" si="102"/>
        <v>494460</v>
      </c>
    </row>
    <row r="27" spans="1:18">
      <c r="A27" t="s">
        <v>138</v>
      </c>
      <c r="B27">
        <v>0</v>
      </c>
      <c r="C27">
        <v>30600</v>
      </c>
      <c r="D27">
        <v>0</v>
      </c>
      <c r="E27">
        <v>510708</v>
      </c>
      <c r="F27">
        <f t="shared" si="102"/>
        <v>541308</v>
      </c>
    </row>
    <row r="28" spans="1:18">
      <c r="A28" t="s">
        <v>139</v>
      </c>
      <c r="B28">
        <v>354227</v>
      </c>
      <c r="C28">
        <v>168133</v>
      </c>
      <c r="D28">
        <v>0</v>
      </c>
      <c r="E28">
        <v>141598</v>
      </c>
      <c r="F28">
        <f t="shared" si="102"/>
        <v>663958</v>
      </c>
    </row>
    <row r="29" spans="1:18">
      <c r="A29" t="s">
        <v>140</v>
      </c>
      <c r="B29">
        <v>0</v>
      </c>
      <c r="C29">
        <v>121840</v>
      </c>
      <c r="D29">
        <v>0</v>
      </c>
      <c r="E29">
        <v>101152</v>
      </c>
      <c r="F29">
        <f t="shared" si="102"/>
        <v>222992</v>
      </c>
    </row>
    <row r="30" spans="1:18">
      <c r="A30" t="s">
        <v>147</v>
      </c>
      <c r="B30">
        <f>SUM(B24:B29)</f>
        <v>634127</v>
      </c>
      <c r="C30">
        <f t="shared" ref="C30:F30" si="103">SUM(C24:C29)</f>
        <v>807419</v>
      </c>
      <c r="D30">
        <f t="shared" si="103"/>
        <v>122166</v>
      </c>
      <c r="E30">
        <f t="shared" si="103"/>
        <v>1573509</v>
      </c>
      <c r="F30">
        <f t="shared" si="103"/>
        <v>3137221</v>
      </c>
    </row>
    <row r="31" spans="1:18">
      <c r="H31" s="66" t="s">
        <v>88</v>
      </c>
      <c r="I31" s="66"/>
      <c r="J31" s="66"/>
      <c r="K31" s="66"/>
      <c r="L31" s="66"/>
      <c r="M31" s="66"/>
    </row>
    <row r="33" spans="1:13">
      <c r="A33" t="s">
        <v>151</v>
      </c>
      <c r="B33" t="s">
        <v>141</v>
      </c>
      <c r="C33" t="s">
        <v>142</v>
      </c>
      <c r="D33" t="s">
        <v>143</v>
      </c>
      <c r="E33" t="s">
        <v>144</v>
      </c>
      <c r="F33" t="s">
        <v>145</v>
      </c>
      <c r="H33" s="41" t="s">
        <v>156</v>
      </c>
      <c r="I33" s="41" t="s">
        <v>141</v>
      </c>
      <c r="J33" s="41" t="s">
        <v>142</v>
      </c>
      <c r="K33" s="41" t="s">
        <v>143</v>
      </c>
      <c r="L33" s="41" t="s">
        <v>144</v>
      </c>
      <c r="M33" s="41" t="s">
        <v>145</v>
      </c>
    </row>
    <row r="34" spans="1:13">
      <c r="A34" t="s">
        <v>135</v>
      </c>
      <c r="B34" s="38">
        <f>B24*8/20</f>
        <v>0</v>
      </c>
      <c r="C34" s="38">
        <f t="shared" ref="C34:E34" si="104">C24/2</f>
        <v>172903</v>
      </c>
      <c r="D34" s="38">
        <f t="shared" si="104"/>
        <v>61083</v>
      </c>
      <c r="E34" s="38">
        <f t="shared" si="104"/>
        <v>77745.5</v>
      </c>
      <c r="F34" s="38">
        <f>SUM(B34:E34)</f>
        <v>311731.5</v>
      </c>
      <c r="H34" s="41"/>
      <c r="I34" s="44">
        <f>B24-B4</f>
        <v>0</v>
      </c>
      <c r="J34" s="44">
        <f t="shared" ref="J34" si="105">C24-C4</f>
        <v>140940.03199999998</v>
      </c>
      <c r="K34" s="44">
        <f t="shared" ref="K34" si="106">D24-D4</f>
        <v>90665.328000000009</v>
      </c>
      <c r="L34" s="44">
        <f t="shared" ref="L34" si="107">E24-E4</f>
        <v>93960.487999999983</v>
      </c>
      <c r="M34" s="54">
        <f t="shared" ref="M34:M40" si="108">F24-F4</f>
        <v>325565.848</v>
      </c>
    </row>
    <row r="35" spans="1:13">
      <c r="A35" t="s">
        <v>136</v>
      </c>
      <c r="B35" s="38">
        <f t="shared" ref="B35:B39" si="109">B25*8/20</f>
        <v>96480</v>
      </c>
      <c r="C35" s="38">
        <f t="shared" ref="C35:E35" si="110">C25/2</f>
        <v>33800</v>
      </c>
      <c r="D35" s="38">
        <f t="shared" si="110"/>
        <v>0</v>
      </c>
      <c r="E35" s="38">
        <f t="shared" si="110"/>
        <v>141120</v>
      </c>
      <c r="F35" s="38">
        <f t="shared" ref="F35:F40" si="111">SUM(B35:E35)</f>
        <v>271400</v>
      </c>
      <c r="H35" s="41"/>
      <c r="I35" s="44">
        <f t="shared" ref="I35" si="112">B25-B5</f>
        <v>182796.89</v>
      </c>
      <c r="J35" s="44">
        <f t="shared" ref="J35" si="113">C25-C5</f>
        <v>59044.2</v>
      </c>
      <c r="K35" s="44">
        <f t="shared" ref="K35" si="114">D25-D5</f>
        <v>0</v>
      </c>
      <c r="L35" s="44">
        <f t="shared" ref="L35" si="115">E25-E5</f>
        <v>249700.77</v>
      </c>
      <c r="M35" s="54">
        <f t="shared" si="108"/>
        <v>491541.86</v>
      </c>
    </row>
    <row r="36" spans="1:13">
      <c r="A36" t="s">
        <v>137</v>
      </c>
      <c r="B36" s="38">
        <f t="shared" si="109"/>
        <v>15480</v>
      </c>
      <c r="C36" s="38">
        <f t="shared" ref="C36:E36" si="116">C26/2</f>
        <v>36720</v>
      </c>
      <c r="D36" s="38">
        <f t="shared" si="116"/>
        <v>0</v>
      </c>
      <c r="E36" s="38">
        <f t="shared" si="116"/>
        <v>191160</v>
      </c>
      <c r="F36" s="38">
        <f t="shared" si="111"/>
        <v>243360</v>
      </c>
      <c r="H36" s="41"/>
      <c r="I36" s="44">
        <f t="shared" ref="I36" si="117">B26-B6</f>
        <v>22860</v>
      </c>
      <c r="J36" s="44">
        <f t="shared" ref="J36" si="118">C26-C6</f>
        <v>53751.6</v>
      </c>
      <c r="K36" s="44">
        <f t="shared" ref="K36" si="119">D26-D6</f>
        <v>0</v>
      </c>
      <c r="L36" s="44">
        <f t="shared" ref="L36" si="120">E26-E6</f>
        <v>242102.736</v>
      </c>
      <c r="M36" s="54">
        <f t="shared" si="108"/>
        <v>318714.33600000001</v>
      </c>
    </row>
    <row r="37" spans="1:13">
      <c r="A37" t="s">
        <v>138</v>
      </c>
      <c r="B37" s="38">
        <f t="shared" si="109"/>
        <v>0</v>
      </c>
      <c r="C37" s="38">
        <f t="shared" ref="C37:E37" si="121">C27/2</f>
        <v>15300</v>
      </c>
      <c r="D37" s="38">
        <f t="shared" si="121"/>
        <v>0</v>
      </c>
      <c r="E37" s="38">
        <f t="shared" si="121"/>
        <v>255354</v>
      </c>
      <c r="F37" s="38">
        <f t="shared" si="111"/>
        <v>270654</v>
      </c>
      <c r="H37" s="41"/>
      <c r="I37" s="44">
        <f t="shared" ref="I37" si="122">B27-B7</f>
        <v>0</v>
      </c>
      <c r="J37" s="44">
        <f t="shared" ref="J37" si="123">C27-C7</f>
        <v>28796</v>
      </c>
      <c r="K37" s="44">
        <f t="shared" ref="K37" si="124">D27-D7</f>
        <v>0</v>
      </c>
      <c r="L37" s="44">
        <f t="shared" ref="L37" si="125">E27-E7</f>
        <v>250996</v>
      </c>
      <c r="M37" s="54">
        <f t="shared" si="108"/>
        <v>279792</v>
      </c>
    </row>
    <row r="38" spans="1:13">
      <c r="A38" t="s">
        <v>139</v>
      </c>
      <c r="B38" s="38">
        <f t="shared" si="109"/>
        <v>141690.79999999999</v>
      </c>
      <c r="C38" s="38">
        <f t="shared" ref="C38:E38" si="126">C28/2</f>
        <v>84066.5</v>
      </c>
      <c r="D38" s="38">
        <f t="shared" si="126"/>
        <v>0</v>
      </c>
      <c r="E38" s="38">
        <f t="shared" si="126"/>
        <v>70799</v>
      </c>
      <c r="F38" s="38">
        <f t="shared" si="111"/>
        <v>296556.3</v>
      </c>
      <c r="H38" s="41"/>
      <c r="I38" s="44">
        <f t="shared" ref="I38" si="127">B28-B8</f>
        <v>210568.61303000001</v>
      </c>
      <c r="J38" s="44">
        <f t="shared" ref="J38" si="128">C28-C8</f>
        <v>117079.29999999999</v>
      </c>
      <c r="K38" s="44">
        <f t="shared" ref="K38" si="129">D28-D8</f>
        <v>0</v>
      </c>
      <c r="L38" s="44">
        <f t="shared" ref="L38" si="130">E28-E8</f>
        <v>104953.24086000001</v>
      </c>
      <c r="M38" s="54">
        <f t="shared" si="108"/>
        <v>432601.15389000002</v>
      </c>
    </row>
    <row r="39" spans="1:13">
      <c r="A39" t="s">
        <v>140</v>
      </c>
      <c r="B39" s="38">
        <f t="shared" si="109"/>
        <v>0</v>
      </c>
      <c r="C39" s="38">
        <f t="shared" ref="C39:E39" si="131">C29/2</f>
        <v>60920</v>
      </c>
      <c r="D39" s="38">
        <f t="shared" si="131"/>
        <v>0</v>
      </c>
      <c r="E39" s="38">
        <f t="shared" si="131"/>
        <v>50576</v>
      </c>
      <c r="F39" s="38">
        <f t="shared" si="111"/>
        <v>111496</v>
      </c>
      <c r="H39" s="41"/>
      <c r="I39" s="44">
        <f t="shared" ref="I39" si="132">B29-B9</f>
        <v>0</v>
      </c>
      <c r="J39" s="44">
        <f t="shared" ref="J39" si="133">C29-C9</f>
        <v>74447</v>
      </c>
      <c r="K39" s="44">
        <f t="shared" ref="K39" si="134">D29-D9</f>
        <v>0</v>
      </c>
      <c r="L39" s="44">
        <f t="shared" ref="L39" si="135">E29-E9</f>
        <v>74332</v>
      </c>
      <c r="M39" s="54">
        <f t="shared" si="108"/>
        <v>148779</v>
      </c>
    </row>
    <row r="40" spans="1:13">
      <c r="A40" t="s">
        <v>147</v>
      </c>
      <c r="B40" s="38">
        <f>SUM(B34:B39)</f>
        <v>253650.8</v>
      </c>
      <c r="C40" s="38">
        <f t="shared" ref="C40:E40" si="136">SUM(C34:C39)</f>
        <v>403709.5</v>
      </c>
      <c r="D40" s="38">
        <f t="shared" si="136"/>
        <v>61083</v>
      </c>
      <c r="E40" s="38">
        <f t="shared" si="136"/>
        <v>786754.5</v>
      </c>
      <c r="F40" s="38">
        <f t="shared" si="111"/>
        <v>1505197.8</v>
      </c>
      <c r="H40" s="50"/>
      <c r="I40" s="54">
        <f t="shared" ref="I40:L40" si="137">B30-B10</f>
        <v>416225.50303000002</v>
      </c>
      <c r="J40" s="54">
        <f t="shared" si="137"/>
        <v>474058.13199999998</v>
      </c>
      <c r="K40" s="54">
        <f t="shared" si="137"/>
        <v>90665.328000000009</v>
      </c>
      <c r="L40" s="54">
        <f t="shared" si="137"/>
        <v>1016045.23486</v>
      </c>
      <c r="M40" s="54">
        <f t="shared" si="108"/>
        <v>1996994.19789</v>
      </c>
    </row>
    <row r="43" spans="1:13">
      <c r="A43" t="s">
        <v>152</v>
      </c>
      <c r="B43" t="s">
        <v>141</v>
      </c>
      <c r="C43" t="s">
        <v>142</v>
      </c>
      <c r="D43" t="s">
        <v>143</v>
      </c>
      <c r="E43" t="s">
        <v>144</v>
      </c>
      <c r="F43" t="s">
        <v>145</v>
      </c>
    </row>
    <row r="44" spans="1:13">
      <c r="A44" t="s">
        <v>135</v>
      </c>
      <c r="B44" s="39">
        <v>0</v>
      </c>
      <c r="C44" s="39">
        <v>231258</v>
      </c>
      <c r="D44" s="39">
        <v>122166</v>
      </c>
      <c r="E44" s="39">
        <v>116619</v>
      </c>
      <c r="F44" s="39">
        <f>SUM(B44:E44)</f>
        <v>470043</v>
      </c>
    </row>
    <row r="45" spans="1:13">
      <c r="A45" t="s">
        <v>136</v>
      </c>
      <c r="B45" s="39">
        <v>180900</v>
      </c>
      <c r="C45" s="39">
        <v>45207</v>
      </c>
      <c r="D45" s="39">
        <v>0</v>
      </c>
      <c r="E45" s="39">
        <v>211680</v>
      </c>
      <c r="F45" s="39">
        <f t="shared" ref="F45:F50" si="138">SUM(B45:E45)</f>
        <v>437787</v>
      </c>
    </row>
    <row r="46" spans="1:13">
      <c r="A46" t="s">
        <v>137</v>
      </c>
      <c r="B46" s="39">
        <v>19350</v>
      </c>
      <c r="C46" s="39">
        <v>43656</v>
      </c>
      <c r="D46" s="39">
        <v>0</v>
      </c>
      <c r="E46" s="39">
        <v>286740</v>
      </c>
      <c r="F46" s="39">
        <f t="shared" si="138"/>
        <v>349746</v>
      </c>
    </row>
    <row r="47" spans="1:13">
      <c r="A47" t="s">
        <v>138</v>
      </c>
      <c r="B47" s="39">
        <v>0</v>
      </c>
      <c r="C47" s="39">
        <v>27285</v>
      </c>
      <c r="D47" s="39">
        <v>0</v>
      </c>
      <c r="E47" s="39">
        <v>510708</v>
      </c>
      <c r="F47" s="39">
        <f t="shared" si="138"/>
        <v>537993</v>
      </c>
    </row>
    <row r="48" spans="1:13">
      <c r="A48" t="s">
        <v>139</v>
      </c>
      <c r="B48" s="39">
        <v>177113</v>
      </c>
      <c r="C48" s="39">
        <v>98307</v>
      </c>
      <c r="D48" s="39">
        <v>0</v>
      </c>
      <c r="E48" s="39">
        <v>71667</v>
      </c>
      <c r="F48" s="39">
        <f t="shared" si="138"/>
        <v>347087</v>
      </c>
    </row>
    <row r="49" spans="1:13">
      <c r="A49" t="s">
        <v>140</v>
      </c>
      <c r="B49" s="39">
        <v>0</v>
      </c>
      <c r="C49" s="39">
        <v>81480</v>
      </c>
      <c r="D49" s="39">
        <v>0</v>
      </c>
      <c r="E49" s="39">
        <v>75864</v>
      </c>
      <c r="F49" s="39">
        <f t="shared" si="138"/>
        <v>157344</v>
      </c>
    </row>
    <row r="50" spans="1:13">
      <c r="A50" t="s">
        <v>147</v>
      </c>
      <c r="B50" s="39">
        <f>SUM(B44:B49)</f>
        <v>377363</v>
      </c>
      <c r="C50" s="39">
        <f t="shared" ref="C50:E50" si="139">SUM(C44:C49)</f>
        <v>527193</v>
      </c>
      <c r="D50" s="39">
        <f t="shared" si="139"/>
        <v>122166</v>
      </c>
      <c r="E50" s="39">
        <f t="shared" si="139"/>
        <v>1273278</v>
      </c>
      <c r="F50" s="39">
        <f t="shared" si="138"/>
        <v>2300000</v>
      </c>
    </row>
    <row r="53" spans="1:13">
      <c r="A53" t="s">
        <v>149</v>
      </c>
      <c r="B53" t="s">
        <v>141</v>
      </c>
      <c r="C53" t="s">
        <v>142</v>
      </c>
      <c r="D53" t="s">
        <v>143</v>
      </c>
      <c r="E53" t="s">
        <v>144</v>
      </c>
      <c r="F53" t="s">
        <v>145</v>
      </c>
      <c r="H53" s="41" t="s">
        <v>157</v>
      </c>
      <c r="I53" s="41" t="s">
        <v>141</v>
      </c>
      <c r="J53" s="41" t="s">
        <v>142</v>
      </c>
      <c r="K53" s="41" t="s">
        <v>143</v>
      </c>
      <c r="L53" s="41" t="s">
        <v>144</v>
      </c>
      <c r="M53" s="41" t="s">
        <v>145</v>
      </c>
    </row>
    <row r="54" spans="1:13">
      <c r="A54" t="s">
        <v>135</v>
      </c>
      <c r="B54" s="40">
        <f>B44*8/20</f>
        <v>0</v>
      </c>
      <c r="C54" s="40">
        <f>C44/2</f>
        <v>115629</v>
      </c>
      <c r="D54" s="40">
        <f t="shared" ref="D54:E54" si="140">D44/2</f>
        <v>61083</v>
      </c>
      <c r="E54" s="40">
        <f t="shared" si="140"/>
        <v>58309.5</v>
      </c>
      <c r="F54" s="40">
        <f>SUM(B54:E54)</f>
        <v>235021.5</v>
      </c>
      <c r="H54" s="41"/>
      <c r="I54" s="46">
        <f>B44-B14</f>
        <v>0</v>
      </c>
      <c r="J54" s="46">
        <f t="shared" ref="J54" si="141">C44-C14</f>
        <v>94253.883899999986</v>
      </c>
      <c r="K54" s="46">
        <f t="shared" ref="K54" si="142">D44-D14</f>
        <v>90665.328000000009</v>
      </c>
      <c r="L54" s="46">
        <f t="shared" ref="L54" si="143">E44-E14</f>
        <v>55088.48799999999</v>
      </c>
      <c r="M54" s="56">
        <f t="shared" ref="M54:M60" si="144">F44-F14</f>
        <v>240007.69989999998</v>
      </c>
    </row>
    <row r="55" spans="1:13">
      <c r="A55" t="s">
        <v>136</v>
      </c>
      <c r="B55" s="40">
        <f t="shared" ref="B55:B59" si="145">B45*8/20</f>
        <v>72360</v>
      </c>
      <c r="C55" s="40">
        <f t="shared" ref="C55:E55" si="146">C45/2</f>
        <v>22603.5</v>
      </c>
      <c r="D55" s="40">
        <f t="shared" si="146"/>
        <v>0</v>
      </c>
      <c r="E55" s="40">
        <f t="shared" si="146"/>
        <v>105840</v>
      </c>
      <c r="F55" s="40">
        <f t="shared" ref="F55:F60" si="147">SUM(B55:E55)</f>
        <v>200803.5</v>
      </c>
      <c r="H55" s="41"/>
      <c r="I55" s="46">
        <f t="shared" ref="I55" si="148">B45-B15</f>
        <v>137108</v>
      </c>
      <c r="J55" s="46">
        <f t="shared" ref="J55" si="149">C45-C15</f>
        <v>39487</v>
      </c>
      <c r="K55" s="46">
        <f t="shared" ref="K55" si="150">D45-D15</f>
        <v>0</v>
      </c>
      <c r="L55" s="46">
        <f t="shared" ref="L55" si="151">E45-E15</f>
        <v>179140.77</v>
      </c>
      <c r="M55" s="56">
        <f t="shared" si="144"/>
        <v>355735.77</v>
      </c>
    </row>
    <row r="56" spans="1:13">
      <c r="A56" t="s">
        <v>137</v>
      </c>
      <c r="B56" s="40">
        <f t="shared" si="145"/>
        <v>7740</v>
      </c>
      <c r="C56" s="40">
        <f t="shared" ref="C56:E56" si="152">C46/2</f>
        <v>21828</v>
      </c>
      <c r="D56" s="40">
        <f t="shared" si="152"/>
        <v>0</v>
      </c>
      <c r="E56" s="40">
        <f t="shared" si="152"/>
        <v>143370</v>
      </c>
      <c r="F56" s="40">
        <f t="shared" si="147"/>
        <v>172938</v>
      </c>
      <c r="H56" s="41"/>
      <c r="I56" s="46">
        <f t="shared" ref="I56" si="153">B46-B16</f>
        <v>11430</v>
      </c>
      <c r="J56" s="46">
        <f t="shared" ref="J56" si="154">C46-C16</f>
        <v>31952.34</v>
      </c>
      <c r="K56" s="46">
        <f t="shared" ref="K56" si="155">D46-D16</f>
        <v>0</v>
      </c>
      <c r="L56" s="46">
        <f t="shared" ref="L56" si="156">E46-E16</f>
        <v>146522.736</v>
      </c>
      <c r="M56" s="56">
        <f t="shared" si="144"/>
        <v>189905.076</v>
      </c>
    </row>
    <row r="57" spans="1:13">
      <c r="A57" t="s">
        <v>138</v>
      </c>
      <c r="B57" s="40">
        <f t="shared" si="145"/>
        <v>0</v>
      </c>
      <c r="C57" s="40">
        <f t="shared" ref="C57:E57" si="157">C47/2</f>
        <v>13642.5</v>
      </c>
      <c r="D57" s="40">
        <f t="shared" si="157"/>
        <v>0</v>
      </c>
      <c r="E57" s="40">
        <f t="shared" si="157"/>
        <v>255354</v>
      </c>
      <c r="F57" s="40">
        <f t="shared" si="147"/>
        <v>268996.5</v>
      </c>
      <c r="H57" s="41"/>
      <c r="I57" s="46">
        <f t="shared" ref="I57" si="158">B47-B17</f>
        <v>0</v>
      </c>
      <c r="J57" s="46">
        <f t="shared" ref="J57" si="159">C47-C17</f>
        <v>25676</v>
      </c>
      <c r="K57" s="46">
        <f t="shared" ref="K57" si="160">D47-D17</f>
        <v>0</v>
      </c>
      <c r="L57" s="46">
        <f t="shared" ref="L57" si="161">E47-E17</f>
        <v>250996</v>
      </c>
      <c r="M57" s="56">
        <f t="shared" si="144"/>
        <v>276672</v>
      </c>
    </row>
    <row r="58" spans="1:13">
      <c r="A58" t="s">
        <v>139</v>
      </c>
      <c r="B58" s="40">
        <f t="shared" si="145"/>
        <v>70845.2</v>
      </c>
      <c r="C58" s="40">
        <f t="shared" ref="C58:E58" si="162">C48/2</f>
        <v>49153.5</v>
      </c>
      <c r="D58" s="40">
        <f t="shared" si="162"/>
        <v>0</v>
      </c>
      <c r="E58" s="40">
        <f t="shared" si="162"/>
        <v>35833.5</v>
      </c>
      <c r="F58" s="40">
        <f t="shared" si="147"/>
        <v>155832.20000000001</v>
      </c>
      <c r="H58" s="41"/>
      <c r="I58" s="46">
        <f t="shared" ref="I58" si="163">B48-B18</f>
        <v>105283.80499999999</v>
      </c>
      <c r="J58" s="46">
        <f t="shared" ref="J58" si="164">C48-C18</f>
        <v>70727.11</v>
      </c>
      <c r="K58" s="46">
        <f t="shared" ref="K58" si="165">D48-D18</f>
        <v>0</v>
      </c>
      <c r="L58" s="46">
        <f t="shared" ref="L58" si="166">E48-E18</f>
        <v>35022.240860000005</v>
      </c>
      <c r="M58" s="56">
        <f t="shared" si="144"/>
        <v>211033.15586</v>
      </c>
    </row>
    <row r="59" spans="1:13">
      <c r="A59" t="s">
        <v>140</v>
      </c>
      <c r="B59" s="40">
        <f t="shared" si="145"/>
        <v>0</v>
      </c>
      <c r="C59" s="40">
        <f t="shared" ref="C59:E59" si="167">C49/2</f>
        <v>40740</v>
      </c>
      <c r="D59" s="40">
        <f t="shared" si="167"/>
        <v>0</v>
      </c>
      <c r="E59" s="40">
        <f t="shared" si="167"/>
        <v>37932</v>
      </c>
      <c r="F59" s="40">
        <f t="shared" si="147"/>
        <v>78672</v>
      </c>
      <c r="H59" s="41"/>
      <c r="I59" s="46">
        <f t="shared" ref="I59" si="168">B49-B19</f>
        <v>0</v>
      </c>
      <c r="J59" s="46">
        <f t="shared" ref="J59" si="169">C49-C19</f>
        <v>49786</v>
      </c>
      <c r="K59" s="46">
        <f t="shared" ref="K59" si="170">D49-D19</f>
        <v>0</v>
      </c>
      <c r="L59" s="46">
        <f t="shared" ref="L59" si="171">E49-E19</f>
        <v>49044</v>
      </c>
      <c r="M59" s="56">
        <f t="shared" si="144"/>
        <v>98830</v>
      </c>
    </row>
    <row r="60" spans="1:13">
      <c r="A60" t="s">
        <v>147</v>
      </c>
      <c r="B60" s="40">
        <f>SUM(B54:B59)</f>
        <v>150945.20000000001</v>
      </c>
      <c r="C60" s="40">
        <f t="shared" ref="C60:E60" si="172">SUM(C54:C59)</f>
        <v>263596.5</v>
      </c>
      <c r="D60" s="40">
        <f t="shared" si="172"/>
        <v>61083</v>
      </c>
      <c r="E60" s="40">
        <f t="shared" si="172"/>
        <v>636639</v>
      </c>
      <c r="F60" s="40">
        <f t="shared" si="147"/>
        <v>1112263.7</v>
      </c>
      <c r="H60" s="50"/>
      <c r="I60" s="56">
        <f t="shared" ref="I60:L60" si="173">B50-B20</f>
        <v>253821.80499999999</v>
      </c>
      <c r="J60" s="56">
        <f t="shared" si="173"/>
        <v>311882.33389999997</v>
      </c>
      <c r="K60" s="56">
        <f t="shared" si="173"/>
        <v>90665.328000000009</v>
      </c>
      <c r="L60" s="56">
        <f t="shared" si="173"/>
        <v>715814.23485999997</v>
      </c>
      <c r="M60" s="56">
        <f t="shared" si="144"/>
        <v>1372183.7017600001</v>
      </c>
    </row>
  </sheetData>
  <sheetCalcPr fullCalcOnLoad="1"/>
  <mergeCells count="2">
    <mergeCell ref="H1:R1"/>
    <mergeCell ref="H31:M31"/>
  </mergeCells>
  <phoneticPr fontId="6" type="noConversion"/>
  <pageMargins left="0.75" right="0.75" top="1" bottom="1" header="0.5" footer="0.5"/>
  <pageSetup paperSize="10" orientation="portrait" horizontalDpi="4294967292" verticalDpi="4294967292"/>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2:I31"/>
  <sheetViews>
    <sheetView workbookViewId="0">
      <selection activeCell="E33" sqref="E33"/>
    </sheetView>
  </sheetViews>
  <sheetFormatPr baseColWidth="10" defaultRowHeight="13"/>
  <cols>
    <col min="1" max="1" width="3.7109375" bestFit="1" customWidth="1"/>
    <col min="2" max="2" width="6.28515625" bestFit="1" customWidth="1"/>
    <col min="3" max="3" width="10.140625" bestFit="1" customWidth="1"/>
    <col min="4" max="4" width="9.28515625" bestFit="1" customWidth="1"/>
    <col min="5" max="5" width="13.28515625" bestFit="1" customWidth="1"/>
    <col min="6" max="6" width="8.42578125" bestFit="1" customWidth="1"/>
    <col min="7" max="7" width="12.42578125" bestFit="1" customWidth="1"/>
    <col min="8" max="8" width="10" bestFit="1" customWidth="1"/>
    <col min="9" max="9" width="16.5703125" bestFit="1" customWidth="1"/>
  </cols>
  <sheetData>
    <row r="2" spans="1:9">
      <c r="A2" s="67" t="s">
        <v>55</v>
      </c>
      <c r="B2" s="67" t="s">
        <v>56</v>
      </c>
      <c r="C2" s="67" t="s">
        <v>57</v>
      </c>
      <c r="D2" s="67" t="s">
        <v>58</v>
      </c>
      <c r="E2" s="67" t="s">
        <v>59</v>
      </c>
      <c r="F2" s="67" t="s">
        <v>0</v>
      </c>
      <c r="G2" s="67" t="s">
        <v>1</v>
      </c>
      <c r="H2" s="67" t="s">
        <v>2</v>
      </c>
      <c r="I2" s="67" t="s">
        <v>3</v>
      </c>
    </row>
    <row r="3" spans="1:9">
      <c r="A3">
        <v>1</v>
      </c>
      <c r="B3" t="s">
        <v>135</v>
      </c>
      <c r="C3" s="47">
        <v>81</v>
      </c>
      <c r="D3" s="71">
        <v>364650</v>
      </c>
      <c r="E3" s="71">
        <v>6000</v>
      </c>
      <c r="F3" s="71">
        <v>21265</v>
      </c>
      <c r="G3" s="71">
        <v>231548</v>
      </c>
      <c r="H3" s="70">
        <f>SUM(D3:G3)</f>
        <v>623463</v>
      </c>
      <c r="I3" s="70">
        <v>470043</v>
      </c>
    </row>
    <row r="4" spans="1:9">
      <c r="A4">
        <v>2</v>
      </c>
      <c r="B4" t="s">
        <v>122</v>
      </c>
      <c r="C4" s="47">
        <v>71</v>
      </c>
      <c r="D4" s="71">
        <v>347900</v>
      </c>
      <c r="E4" s="71">
        <v>6000</v>
      </c>
      <c r="F4" s="71">
        <v>17750</v>
      </c>
      <c r="G4" s="71">
        <v>219390</v>
      </c>
      <c r="H4" s="70">
        <f t="shared" ref="H4:H9" si="0">SUM(D4:G4)</f>
        <v>591040</v>
      </c>
      <c r="I4" s="70">
        <v>437787</v>
      </c>
    </row>
    <row r="5" spans="1:9">
      <c r="A5">
        <v>3</v>
      </c>
      <c r="B5" t="s">
        <v>123</v>
      </c>
      <c r="C5" s="47">
        <v>59</v>
      </c>
      <c r="D5" s="71">
        <v>253700</v>
      </c>
      <c r="E5" s="71">
        <v>0</v>
      </c>
      <c r="F5" s="71">
        <v>21000</v>
      </c>
      <c r="G5" s="71">
        <v>219760</v>
      </c>
      <c r="H5" s="70">
        <f t="shared" si="0"/>
        <v>494460</v>
      </c>
      <c r="I5" s="70">
        <v>349746</v>
      </c>
    </row>
    <row r="6" spans="1:9">
      <c r="A6">
        <v>4</v>
      </c>
      <c r="B6" t="s">
        <v>138</v>
      </c>
      <c r="C6" s="47">
        <v>51</v>
      </c>
      <c r="D6" s="71">
        <v>433500</v>
      </c>
      <c r="E6" s="71">
        <v>0</v>
      </c>
      <c r="F6" s="71">
        <v>17590</v>
      </c>
      <c r="G6" s="71">
        <v>90218</v>
      </c>
      <c r="H6" s="70">
        <f t="shared" si="0"/>
        <v>541308</v>
      </c>
      <c r="I6" s="70">
        <v>537993</v>
      </c>
    </row>
    <row r="7" spans="1:9">
      <c r="A7">
        <v>5</v>
      </c>
      <c r="B7" t="s">
        <v>52</v>
      </c>
      <c r="C7" s="47">
        <v>54</v>
      </c>
      <c r="D7" s="71">
        <v>348192</v>
      </c>
      <c r="E7" s="71">
        <v>0</v>
      </c>
      <c r="F7" s="71">
        <v>14500</v>
      </c>
      <c r="G7" s="71">
        <v>301266</v>
      </c>
      <c r="H7" s="70">
        <f t="shared" si="0"/>
        <v>663958</v>
      </c>
      <c r="I7" s="70">
        <v>347087</v>
      </c>
    </row>
    <row r="8" spans="1:9">
      <c r="A8">
        <v>6</v>
      </c>
      <c r="B8" t="s">
        <v>54</v>
      </c>
      <c r="C8" s="47">
        <v>24</v>
      </c>
      <c r="D8" s="71">
        <v>112440</v>
      </c>
      <c r="E8" s="71">
        <v>0</v>
      </c>
      <c r="F8" s="71">
        <v>26930</v>
      </c>
      <c r="G8" s="71">
        <v>83622</v>
      </c>
      <c r="H8" s="70">
        <f t="shared" si="0"/>
        <v>222992</v>
      </c>
      <c r="I8" s="70">
        <v>157344</v>
      </c>
    </row>
    <row r="9" spans="1:9">
      <c r="A9" s="67"/>
      <c r="B9" s="67" t="s">
        <v>5</v>
      </c>
      <c r="C9" s="68">
        <f>SUM(C3:C8)</f>
        <v>340</v>
      </c>
      <c r="D9" s="70">
        <f>SUM(D3:D8)</f>
        <v>1860382</v>
      </c>
      <c r="E9" s="70">
        <f t="shared" ref="E9:G9" si="1">SUM(E3:E8)</f>
        <v>12000</v>
      </c>
      <c r="F9" s="70">
        <f t="shared" si="1"/>
        <v>119035</v>
      </c>
      <c r="G9" s="70">
        <f t="shared" si="1"/>
        <v>1145804</v>
      </c>
      <c r="H9" s="70">
        <f>SUM(H3:H8)</f>
        <v>3137221</v>
      </c>
      <c r="I9" s="70">
        <f>SUM(I3:I8)</f>
        <v>2300000</v>
      </c>
    </row>
    <row r="10" spans="1:9">
      <c r="D10" s="69"/>
      <c r="E10" s="69"/>
      <c r="F10" s="69"/>
      <c r="G10" s="69"/>
      <c r="H10" s="70">
        <f>SUM(D9:G9)</f>
        <v>3137221</v>
      </c>
      <c r="I10" s="69"/>
    </row>
    <row r="12" spans="1:9">
      <c r="A12" s="67" t="s">
        <v>55</v>
      </c>
      <c r="B12" s="67" t="s">
        <v>56</v>
      </c>
      <c r="C12" s="67" t="s">
        <v>57</v>
      </c>
      <c r="D12" s="67" t="s">
        <v>58</v>
      </c>
      <c r="E12" s="67" t="s">
        <v>59</v>
      </c>
      <c r="F12" s="67" t="s">
        <v>0</v>
      </c>
      <c r="G12" s="67" t="s">
        <v>1</v>
      </c>
      <c r="H12" s="67" t="s">
        <v>2</v>
      </c>
      <c r="I12" s="67" t="s">
        <v>3</v>
      </c>
    </row>
    <row r="13" spans="1:9">
      <c r="A13">
        <v>1</v>
      </c>
      <c r="B13" t="s">
        <v>135</v>
      </c>
      <c r="C13" s="47">
        <f>CNRS!$H$2</f>
        <v>27.369999999999997</v>
      </c>
      <c r="D13" s="71">
        <f>CNRS!$H$3</f>
        <v>172938.16</v>
      </c>
      <c r="E13" s="71">
        <f>CNRS!$H$4</f>
        <v>0</v>
      </c>
      <c r="F13" s="71">
        <f>CNRS!$H$5</f>
        <v>13247.560000000001</v>
      </c>
      <c r="G13" s="71">
        <f>CNRS!$H$6</f>
        <v>111711.432</v>
      </c>
      <c r="H13" s="70">
        <f>SUM(D13:G13)</f>
        <v>297897.152</v>
      </c>
      <c r="I13" s="70">
        <f>CNRS!$H$8</f>
        <v>230035.30010000002</v>
      </c>
    </row>
    <row r="14" spans="1:9">
      <c r="A14">
        <v>2</v>
      </c>
      <c r="B14" t="s">
        <v>122</v>
      </c>
      <c r="C14" s="47">
        <f>UCM!$H$2</f>
        <v>29.14</v>
      </c>
      <c r="D14" s="71">
        <f>UCM!$H$3</f>
        <v>59705</v>
      </c>
      <c r="E14" s="71">
        <f>UCM!$H$4</f>
        <v>0</v>
      </c>
      <c r="F14" s="71">
        <f>UCM!$H$5</f>
        <v>2463</v>
      </c>
      <c r="G14" s="71">
        <f>UCM!$H$6</f>
        <v>37301</v>
      </c>
      <c r="H14" s="70">
        <f t="shared" ref="H14:H18" si="2">SUM(D14:G14)</f>
        <v>99469</v>
      </c>
      <c r="I14" s="70">
        <f>UCM!$H$8</f>
        <v>82039</v>
      </c>
    </row>
    <row r="15" spans="1:9">
      <c r="A15">
        <v>3</v>
      </c>
      <c r="B15" t="s">
        <v>123</v>
      </c>
      <c r="C15" s="47">
        <f>GRNET!$H$2</f>
        <v>20.5</v>
      </c>
      <c r="D15" s="71">
        <f>GRNET!$H$3</f>
        <v>88975</v>
      </c>
      <c r="E15" s="71">
        <f>GRNET!$H$4</f>
        <v>0</v>
      </c>
      <c r="F15" s="71">
        <f>GRNET!$H$5</f>
        <v>8661.48</v>
      </c>
      <c r="G15" s="71">
        <f>GRNET!$H$6</f>
        <v>78109.183999999994</v>
      </c>
      <c r="H15" s="70">
        <f t="shared" si="2"/>
        <v>175745.66399999999</v>
      </c>
      <c r="I15" s="70">
        <f>GRNET!$H$8</f>
        <v>159840.924</v>
      </c>
    </row>
    <row r="16" spans="1:9">
      <c r="A16">
        <v>4</v>
      </c>
      <c r="B16" t="s">
        <v>138</v>
      </c>
      <c r="C16" s="47">
        <f>SixSq!$H$2</f>
        <v>19.170000000000002</v>
      </c>
      <c r="D16" s="71">
        <f>SixSq!$H$3</f>
        <v>189960</v>
      </c>
      <c r="E16" s="71">
        <f>SixSq!$H$4</f>
        <v>3162</v>
      </c>
      <c r="F16" s="71">
        <f>SixSq!$H$5</f>
        <v>25336</v>
      </c>
      <c r="G16" s="71">
        <f>SixSq!$H$6</f>
        <v>43058</v>
      </c>
      <c r="H16" s="70">
        <f t="shared" si="2"/>
        <v>261516</v>
      </c>
      <c r="I16" s="70">
        <f>SixSq!$H$8</f>
        <v>261321</v>
      </c>
    </row>
    <row r="17" spans="1:9">
      <c r="A17">
        <v>5</v>
      </c>
      <c r="B17" t="s">
        <v>52</v>
      </c>
      <c r="C17" s="47">
        <f>TID!$H$2</f>
        <v>17.990000000000002</v>
      </c>
      <c r="D17" s="71">
        <f>TID!$H$3</f>
        <v>107477.35</v>
      </c>
      <c r="E17" s="71">
        <f>TID!$H$4</f>
        <v>0</v>
      </c>
      <c r="F17" s="71">
        <f>TID!$H$5</f>
        <v>3745.85</v>
      </c>
      <c r="G17" s="71">
        <f>TID!$H$6</f>
        <v>120133.64611</v>
      </c>
      <c r="H17" s="70">
        <f t="shared" si="2"/>
        <v>231356.84611000001</v>
      </c>
      <c r="I17" s="70">
        <f>TID!$H$8</f>
        <v>136053.845</v>
      </c>
    </row>
    <row r="18" spans="1:9">
      <c r="A18">
        <v>6</v>
      </c>
      <c r="B18" t="s">
        <v>54</v>
      </c>
      <c r="C18" s="47">
        <f>TCD!$H$2</f>
        <v>11.54</v>
      </c>
      <c r="D18" s="71">
        <f>TCD!$H$3</f>
        <v>40844</v>
      </c>
      <c r="E18" s="71">
        <f>TCD!$H$4</f>
        <v>0</v>
      </c>
      <c r="F18" s="71">
        <f>TCD!$H$5</f>
        <v>5540</v>
      </c>
      <c r="G18" s="71">
        <f>TCD!$H$6</f>
        <v>27829</v>
      </c>
      <c r="H18" s="70">
        <f t="shared" si="2"/>
        <v>74213</v>
      </c>
      <c r="I18" s="70">
        <f>TCD!$H$8</f>
        <v>58514</v>
      </c>
    </row>
    <row r="19" spans="1:9">
      <c r="A19" s="67"/>
      <c r="B19" s="67" t="s">
        <v>5</v>
      </c>
      <c r="C19" s="68">
        <f>SUM(C13:C18)</f>
        <v>125.70999999999998</v>
      </c>
      <c r="D19" s="70">
        <f>SUM(D13:D18)</f>
        <v>659899.51</v>
      </c>
      <c r="E19" s="70">
        <f t="shared" ref="E19" si="3">SUM(E13:E18)</f>
        <v>3162</v>
      </c>
      <c r="F19" s="70">
        <f t="shared" ref="F19" si="4">SUM(F13:F18)</f>
        <v>58993.89</v>
      </c>
      <c r="G19" s="70">
        <f t="shared" ref="G19" si="5">SUM(G13:G18)</f>
        <v>418142.26211000001</v>
      </c>
      <c r="H19" s="70">
        <f>SUM(H13:H18)</f>
        <v>1140197.6621099999</v>
      </c>
      <c r="I19" s="70">
        <f>SUM(I13:I18)</f>
        <v>927804.06909999996</v>
      </c>
    </row>
    <row r="20" spans="1:9">
      <c r="H20" s="70">
        <f>SUM(D19:G19)</f>
        <v>1140197.6621099999</v>
      </c>
    </row>
    <row r="23" spans="1:9">
      <c r="A23" s="67" t="s">
        <v>55</v>
      </c>
      <c r="B23" s="67" t="s">
        <v>56</v>
      </c>
      <c r="C23" s="67" t="s">
        <v>57</v>
      </c>
      <c r="D23" s="67" t="s">
        <v>58</v>
      </c>
      <c r="E23" s="67" t="s">
        <v>59</v>
      </c>
      <c r="F23" s="67" t="s">
        <v>0</v>
      </c>
      <c r="G23" s="67" t="s">
        <v>1</v>
      </c>
      <c r="H23" s="67" t="s">
        <v>2</v>
      </c>
      <c r="I23" s="67" t="s">
        <v>3</v>
      </c>
    </row>
    <row r="24" spans="1:9">
      <c r="A24">
        <v>1</v>
      </c>
      <c r="B24" t="s">
        <v>135</v>
      </c>
      <c r="C24" s="47">
        <f>C3-C13</f>
        <v>53.63</v>
      </c>
      <c r="D24" s="71">
        <f>D3-D13</f>
        <v>191711.84</v>
      </c>
      <c r="E24" s="71">
        <f t="shared" ref="E24:G29" si="6">E3-E13</f>
        <v>6000</v>
      </c>
      <c r="F24" s="71">
        <f t="shared" si="6"/>
        <v>8017.4399999999987</v>
      </c>
      <c r="G24" s="71">
        <f t="shared" si="6"/>
        <v>119836.568</v>
      </c>
      <c r="H24" s="70">
        <f>SUM(D24:G24)</f>
        <v>325565.848</v>
      </c>
      <c r="I24" s="70">
        <f>I3-I13</f>
        <v>240007.69989999998</v>
      </c>
    </row>
    <row r="25" spans="1:9">
      <c r="A25">
        <v>2</v>
      </c>
      <c r="B25" t="s">
        <v>122</v>
      </c>
      <c r="C25" s="47">
        <f t="shared" ref="C25:G29" si="7">C4-C14</f>
        <v>41.86</v>
      </c>
      <c r="D25" s="71">
        <f t="shared" si="7"/>
        <v>288195</v>
      </c>
      <c r="E25" s="71">
        <f t="shared" si="7"/>
        <v>6000</v>
      </c>
      <c r="F25" s="71">
        <f t="shared" si="7"/>
        <v>15287</v>
      </c>
      <c r="G25" s="71">
        <f t="shared" si="7"/>
        <v>182089</v>
      </c>
      <c r="H25" s="70">
        <f t="shared" ref="H25:H29" si="8">SUM(D25:G25)</f>
        <v>491571</v>
      </c>
      <c r="I25" s="70">
        <f t="shared" ref="I25:I29" si="9">I4-I14</f>
        <v>355748</v>
      </c>
    </row>
    <row r="26" spans="1:9">
      <c r="A26">
        <v>3</v>
      </c>
      <c r="B26" t="s">
        <v>123</v>
      </c>
      <c r="C26" s="47">
        <f t="shared" si="7"/>
        <v>38.5</v>
      </c>
      <c r="D26" s="71">
        <f t="shared" si="7"/>
        <v>164725</v>
      </c>
      <c r="E26" s="71">
        <f t="shared" si="7"/>
        <v>0</v>
      </c>
      <c r="F26" s="71">
        <f t="shared" si="7"/>
        <v>12338.52</v>
      </c>
      <c r="G26" s="71">
        <f t="shared" si="7"/>
        <v>141650.81599999999</v>
      </c>
      <c r="H26" s="70">
        <f t="shared" si="8"/>
        <v>318714.33600000001</v>
      </c>
      <c r="I26" s="70">
        <f t="shared" si="9"/>
        <v>189905.076</v>
      </c>
    </row>
    <row r="27" spans="1:9">
      <c r="A27">
        <v>4</v>
      </c>
      <c r="B27" t="s">
        <v>138</v>
      </c>
      <c r="C27" s="47">
        <f t="shared" si="7"/>
        <v>31.83</v>
      </c>
      <c r="D27" s="71">
        <f t="shared" si="7"/>
        <v>243540</v>
      </c>
      <c r="E27" s="71">
        <f t="shared" si="7"/>
        <v>-3162</v>
      </c>
      <c r="F27" s="71">
        <f t="shared" si="7"/>
        <v>-7746</v>
      </c>
      <c r="G27" s="71">
        <f t="shared" si="7"/>
        <v>47160</v>
      </c>
      <c r="H27" s="70">
        <f t="shared" si="8"/>
        <v>279792</v>
      </c>
      <c r="I27" s="70">
        <f t="shared" si="9"/>
        <v>276672</v>
      </c>
    </row>
    <row r="28" spans="1:9">
      <c r="A28">
        <v>5</v>
      </c>
      <c r="B28" t="s">
        <v>52</v>
      </c>
      <c r="C28" s="47">
        <f t="shared" si="7"/>
        <v>36.01</v>
      </c>
      <c r="D28" s="71">
        <f t="shared" si="7"/>
        <v>240714.65</v>
      </c>
      <c r="E28" s="71">
        <f t="shared" si="7"/>
        <v>0</v>
      </c>
      <c r="F28" s="71">
        <f t="shared" si="7"/>
        <v>10754.15</v>
      </c>
      <c r="G28" s="71">
        <f t="shared" si="7"/>
        <v>181132.35389</v>
      </c>
      <c r="H28" s="70">
        <f t="shared" si="8"/>
        <v>432601.15388999996</v>
      </c>
      <c r="I28" s="70">
        <f t="shared" si="9"/>
        <v>211033.155</v>
      </c>
    </row>
    <row r="29" spans="1:9">
      <c r="A29">
        <v>6</v>
      </c>
      <c r="B29" t="s">
        <v>54</v>
      </c>
      <c r="C29" s="47">
        <f t="shared" si="7"/>
        <v>12.46</v>
      </c>
      <c r="D29" s="71">
        <f t="shared" si="7"/>
        <v>71596</v>
      </c>
      <c r="E29" s="71">
        <f t="shared" si="7"/>
        <v>0</v>
      </c>
      <c r="F29" s="71">
        <f t="shared" si="7"/>
        <v>21390</v>
      </c>
      <c r="G29" s="71">
        <f t="shared" si="7"/>
        <v>55793</v>
      </c>
      <c r="H29" s="70">
        <f t="shared" si="8"/>
        <v>148779</v>
      </c>
      <c r="I29" s="70">
        <f t="shared" si="9"/>
        <v>98830</v>
      </c>
    </row>
    <row r="30" spans="1:9">
      <c r="A30" s="67"/>
      <c r="B30" s="67" t="s">
        <v>5</v>
      </c>
      <c r="C30" s="68">
        <f>SUM(C24:C29)</f>
        <v>214.29</v>
      </c>
      <c r="D30" s="70">
        <f>SUM(D24:D29)</f>
        <v>1200482.49</v>
      </c>
      <c r="E30" s="70">
        <f t="shared" ref="E30" si="10">SUM(E24:E29)</f>
        <v>8838</v>
      </c>
      <c r="F30" s="70">
        <f t="shared" ref="F30" si="11">SUM(F24:F29)</f>
        <v>60041.11</v>
      </c>
      <c r="G30" s="70">
        <f t="shared" ref="G30" si="12">SUM(G24:G29)</f>
        <v>727661.73788999999</v>
      </c>
      <c r="H30" s="70">
        <f>SUM(H24:H29)</f>
        <v>1997023.3378899998</v>
      </c>
      <c r="I30" s="70">
        <f>SUM(I24:I29)</f>
        <v>1372195.9309</v>
      </c>
    </row>
    <row r="31" spans="1:9">
      <c r="H31" s="70">
        <f>SUM(D30:G30)</f>
        <v>1997023.3378900001</v>
      </c>
    </row>
  </sheetData>
  <sheetCalcPr fullCalcOnLoad="1"/>
  <phoneticPr fontId="6" type="noConversion"/>
  <pageMargins left="0.75000000000000011" right="0.75000000000000011" top="1" bottom="1" header="0.5" footer="0.5"/>
  <pageSetup paperSize="10" orientation="landscape" horizontalDpi="4294967292" verticalDpi="4294967292"/>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3:H33"/>
  <sheetViews>
    <sheetView tabSelected="1" workbookViewId="0">
      <selection activeCell="E38" sqref="E38"/>
    </sheetView>
  </sheetViews>
  <sheetFormatPr baseColWidth="10" defaultRowHeight="13"/>
  <cols>
    <col min="1" max="1" width="7.140625" bestFit="1" customWidth="1"/>
  </cols>
  <sheetData>
    <row r="3" spans="1:8">
      <c r="A3" s="72" t="s">
        <v>9</v>
      </c>
      <c r="B3" s="72"/>
      <c r="C3" s="72"/>
      <c r="D3" s="72"/>
      <c r="E3" s="72"/>
      <c r="F3" s="72"/>
      <c r="G3" s="72"/>
      <c r="H3" s="72"/>
    </row>
    <row r="4" spans="1:8">
      <c r="A4" s="67"/>
      <c r="B4" s="67" t="str">
        <f>'Total Effort'!B33</f>
        <v>WP1</v>
      </c>
      <c r="C4" s="67" t="str">
        <f>'Total Effort'!C33</f>
        <v>WP2</v>
      </c>
      <c r="D4" s="67" t="str">
        <f>'Total Effort'!D33</f>
        <v>WP3</v>
      </c>
      <c r="E4" s="67" t="str">
        <f>'Total Effort'!E33</f>
        <v>WP4</v>
      </c>
      <c r="F4" s="67" t="str">
        <f>'Total Effort'!F33</f>
        <v>WP5</v>
      </c>
      <c r="G4" s="67" t="str">
        <f>'Total Effort'!G33</f>
        <v>WP6</v>
      </c>
      <c r="H4" s="67" t="str">
        <f>'Total Effort'!H33</f>
        <v>TOTAL</v>
      </c>
    </row>
    <row r="5" spans="1:8">
      <c r="A5" s="67" t="str">
        <f>'Total Effort'!A34</f>
        <v>CNRS</v>
      </c>
      <c r="B5" s="75">
        <f>'Total Effort'!B34</f>
        <v>6</v>
      </c>
      <c r="C5" s="75">
        <f>'Total Effort'!C34</f>
        <v>19.5</v>
      </c>
      <c r="D5" s="75">
        <f>'Total Effort'!D34</f>
        <v>3</v>
      </c>
      <c r="E5" s="75">
        <f>'Total Effort'!E34</f>
        <v>0</v>
      </c>
      <c r="F5" s="75">
        <f>'Total Effort'!F34</f>
        <v>12</v>
      </c>
      <c r="G5" s="75">
        <f>'Total Effort'!G34</f>
        <v>0</v>
      </c>
      <c r="H5" s="74">
        <f>'Total Effort'!H34</f>
        <v>40.5</v>
      </c>
    </row>
    <row r="6" spans="1:8">
      <c r="A6" s="67" t="str">
        <f>'Total Effort'!A35</f>
        <v>UCM</v>
      </c>
      <c r="B6" s="75">
        <f>'Total Effort'!B35</f>
        <v>0</v>
      </c>
      <c r="C6" s="75">
        <f>'Total Effort'!C35</f>
        <v>0</v>
      </c>
      <c r="D6" s="75">
        <f>'Total Effort'!D35</f>
        <v>2.5</v>
      </c>
      <c r="E6" s="75">
        <f>'Total Effort'!E35</f>
        <v>18</v>
      </c>
      <c r="F6" s="75">
        <f>'Total Effort'!F35</f>
        <v>0</v>
      </c>
      <c r="G6" s="75">
        <f>'Total Effort'!G35</f>
        <v>18</v>
      </c>
      <c r="H6" s="74">
        <f>'Total Effort'!H35</f>
        <v>38.5</v>
      </c>
    </row>
    <row r="7" spans="1:8">
      <c r="A7" s="67" t="str">
        <f>'Total Effort'!A36</f>
        <v>GRNET</v>
      </c>
      <c r="B7" s="75">
        <f>'Total Effort'!B36</f>
        <v>0</v>
      </c>
      <c r="C7" s="75">
        <f>'Total Effort'!C36</f>
        <v>0</v>
      </c>
      <c r="D7" s="75">
        <f>'Total Effort'!D36</f>
        <v>3</v>
      </c>
      <c r="E7" s="75">
        <f>'Total Effort'!E36</f>
        <v>0</v>
      </c>
      <c r="F7" s="75">
        <f>'Total Effort'!F36</f>
        <v>24</v>
      </c>
      <c r="G7" s="75">
        <f>'Total Effort'!G36</f>
        <v>3</v>
      </c>
      <c r="H7" s="74">
        <f>'Total Effort'!H36</f>
        <v>30</v>
      </c>
    </row>
    <row r="8" spans="1:8">
      <c r="A8" s="67" t="str">
        <f>'Total Effort'!A37</f>
        <v>SIXSQ</v>
      </c>
      <c r="B8" s="75">
        <f>'Total Effort'!B37</f>
        <v>0</v>
      </c>
      <c r="C8" s="75">
        <f>'Total Effort'!C37</f>
        <v>0</v>
      </c>
      <c r="D8" s="75">
        <f>'Total Effort'!D37</f>
        <v>1.5</v>
      </c>
      <c r="E8" s="75">
        <f>'Total Effort'!E37</f>
        <v>24</v>
      </c>
      <c r="F8" s="75">
        <f>'Total Effort'!F37</f>
        <v>0</v>
      </c>
      <c r="G8" s="75">
        <f>'Total Effort'!G37</f>
        <v>0</v>
      </c>
      <c r="H8" s="74">
        <f>'Total Effort'!H37</f>
        <v>25.5</v>
      </c>
    </row>
    <row r="9" spans="1:8">
      <c r="A9" s="67" t="str">
        <f>'Total Effort'!A38</f>
        <v>TID</v>
      </c>
      <c r="B9" s="75">
        <f>'Total Effort'!B38</f>
        <v>0</v>
      </c>
      <c r="C9" s="75">
        <f>'Total Effort'!C38</f>
        <v>4.5</v>
      </c>
      <c r="D9" s="75">
        <f>'Total Effort'!D38</f>
        <v>1.5</v>
      </c>
      <c r="E9" s="75">
        <f>'Total Effort'!E38</f>
        <v>6</v>
      </c>
      <c r="F9" s="75">
        <f>'Total Effort'!F38</f>
        <v>0</v>
      </c>
      <c r="G9" s="75">
        <f>'Total Effort'!G38</f>
        <v>18</v>
      </c>
      <c r="H9" s="74">
        <f>'Total Effort'!H38</f>
        <v>30</v>
      </c>
    </row>
    <row r="10" spans="1:8">
      <c r="A10" s="67" t="str">
        <f>'Total Effort'!A39</f>
        <v>TCD</v>
      </c>
      <c r="B10" s="75">
        <f>'Total Effort'!B39</f>
        <v>0</v>
      </c>
      <c r="C10" s="75">
        <f>'Total Effort'!C39</f>
        <v>0</v>
      </c>
      <c r="D10" s="75">
        <f>'Total Effort'!D39</f>
        <v>6</v>
      </c>
      <c r="E10" s="75">
        <f>'Total Effort'!E39</f>
        <v>0</v>
      </c>
      <c r="F10" s="75">
        <f>'Total Effort'!F39</f>
        <v>6</v>
      </c>
      <c r="G10" s="75">
        <f>'Total Effort'!G39</f>
        <v>0</v>
      </c>
      <c r="H10" s="74">
        <f>'Total Effort'!H39</f>
        <v>12</v>
      </c>
    </row>
    <row r="11" spans="1:8">
      <c r="A11" s="67" t="str">
        <f>'Total Effort'!A40</f>
        <v>TOTAL</v>
      </c>
      <c r="B11" s="74">
        <f>'Total Effort'!B40</f>
        <v>6</v>
      </c>
      <c r="C11" s="74">
        <f>'Total Effort'!C40</f>
        <v>24</v>
      </c>
      <c r="D11" s="74">
        <f>'Total Effort'!D40</f>
        <v>17.5</v>
      </c>
      <c r="E11" s="74">
        <f>'Total Effort'!E40</f>
        <v>48</v>
      </c>
      <c r="F11" s="74">
        <f>'Total Effort'!F40</f>
        <v>42</v>
      </c>
      <c r="G11" s="74">
        <f>'Total Effort'!G40</f>
        <v>39</v>
      </c>
      <c r="H11" s="74">
        <f>'Total Effort'!H40</f>
        <v>176.5</v>
      </c>
    </row>
    <row r="14" spans="1:8">
      <c r="A14" s="72" t="s">
        <v>7</v>
      </c>
      <c r="B14" s="72"/>
      <c r="C14" s="72"/>
      <c r="D14" s="72"/>
      <c r="E14" s="72"/>
      <c r="F14" s="72"/>
    </row>
    <row r="15" spans="1:8">
      <c r="A15" s="67"/>
      <c r="B15" s="67" t="str">
        <f>'Total Budget'!I33</f>
        <v>RTD</v>
      </c>
      <c r="C15" s="67" t="str">
        <f>'Total Budget'!J33</f>
        <v>Coordination</v>
      </c>
      <c r="D15" s="67" t="str">
        <f>'Total Budget'!K33</f>
        <v>Management</v>
      </c>
      <c r="E15" s="67" t="str">
        <f>'Total Budget'!L33</f>
        <v>Other</v>
      </c>
      <c r="F15" s="67" t="str">
        <f>'Total Budget'!M33</f>
        <v>TOTAL</v>
      </c>
    </row>
    <row r="16" spans="1:8">
      <c r="A16" s="67" t="s">
        <v>47</v>
      </c>
      <c r="B16" s="76">
        <f>'Total Budget'!I34</f>
        <v>0</v>
      </c>
      <c r="C16" s="76">
        <f>'Total Budget'!J34</f>
        <v>140940.03199999998</v>
      </c>
      <c r="D16" s="76">
        <f>'Total Budget'!K34</f>
        <v>90665.328000000009</v>
      </c>
      <c r="E16" s="76">
        <f>'Total Budget'!L34</f>
        <v>93960.487999999983</v>
      </c>
      <c r="F16" s="73">
        <f>'Total Budget'!M34</f>
        <v>325565.848</v>
      </c>
    </row>
    <row r="17" spans="1:6">
      <c r="A17" s="67" t="s">
        <v>48</v>
      </c>
      <c r="B17" s="76">
        <f>'Total Budget'!I35</f>
        <v>182796.89</v>
      </c>
      <c r="C17" s="76">
        <f>'Total Budget'!J35</f>
        <v>59044.2</v>
      </c>
      <c r="D17" s="76">
        <f>'Total Budget'!K35</f>
        <v>0</v>
      </c>
      <c r="E17" s="76">
        <f>'Total Budget'!L35</f>
        <v>249700.77</v>
      </c>
      <c r="F17" s="73">
        <f>'Total Budget'!M35</f>
        <v>491541.86</v>
      </c>
    </row>
    <row r="18" spans="1:6">
      <c r="A18" s="67" t="s">
        <v>49</v>
      </c>
      <c r="B18" s="76">
        <f>'Total Budget'!I36</f>
        <v>22860</v>
      </c>
      <c r="C18" s="76">
        <f>'Total Budget'!J36</f>
        <v>53751.6</v>
      </c>
      <c r="D18" s="76">
        <f>'Total Budget'!K36</f>
        <v>0</v>
      </c>
      <c r="E18" s="76">
        <f>'Total Budget'!L36</f>
        <v>242102.736</v>
      </c>
      <c r="F18" s="73">
        <f>'Total Budget'!M36</f>
        <v>318714.33600000001</v>
      </c>
    </row>
    <row r="19" spans="1:6">
      <c r="A19" s="67" t="s">
        <v>50</v>
      </c>
      <c r="B19" s="76">
        <f>'Total Budget'!I37</f>
        <v>0</v>
      </c>
      <c r="C19" s="76">
        <f>'Total Budget'!J37</f>
        <v>28796</v>
      </c>
      <c r="D19" s="76">
        <f>'Total Budget'!K37</f>
        <v>0</v>
      </c>
      <c r="E19" s="76">
        <f>'Total Budget'!L37</f>
        <v>250996</v>
      </c>
      <c r="F19" s="73">
        <f>'Total Budget'!M37</f>
        <v>279792</v>
      </c>
    </row>
    <row r="20" spans="1:6">
      <c r="A20" s="67" t="s">
        <v>51</v>
      </c>
      <c r="B20" s="76">
        <f>'Total Budget'!I38</f>
        <v>210568.61303000001</v>
      </c>
      <c r="C20" s="76">
        <f>'Total Budget'!J38</f>
        <v>117079.29999999999</v>
      </c>
      <c r="D20" s="76">
        <f>'Total Budget'!K38</f>
        <v>0</v>
      </c>
      <c r="E20" s="76">
        <f>'Total Budget'!L38</f>
        <v>104953.24086000001</v>
      </c>
      <c r="F20" s="73">
        <f>'Total Budget'!M38</f>
        <v>432601.15389000002</v>
      </c>
    </row>
    <row r="21" spans="1:6">
      <c r="A21" s="67" t="s">
        <v>53</v>
      </c>
      <c r="B21" s="76">
        <f>'Total Budget'!I39</f>
        <v>0</v>
      </c>
      <c r="C21" s="76">
        <f>'Total Budget'!J39</f>
        <v>74447</v>
      </c>
      <c r="D21" s="76">
        <f>'Total Budget'!K39</f>
        <v>0</v>
      </c>
      <c r="E21" s="76">
        <f>'Total Budget'!L39</f>
        <v>74332</v>
      </c>
      <c r="F21" s="73">
        <f>'Total Budget'!M39</f>
        <v>148779</v>
      </c>
    </row>
    <row r="22" spans="1:6">
      <c r="A22" s="67" t="s">
        <v>4</v>
      </c>
      <c r="B22" s="73">
        <f>'Total Budget'!I40</f>
        <v>416225.50303000002</v>
      </c>
      <c r="C22" s="73">
        <f>'Total Budget'!J40</f>
        <v>474058.13199999998</v>
      </c>
      <c r="D22" s="73">
        <f>'Total Budget'!K40</f>
        <v>90665.328000000009</v>
      </c>
      <c r="E22" s="73">
        <f>'Total Budget'!L40</f>
        <v>1016045.23486</v>
      </c>
      <c r="F22" s="73">
        <f>'Total Budget'!M40</f>
        <v>1996994.19789</v>
      </c>
    </row>
    <row r="25" spans="1:6">
      <c r="A25" s="72" t="s">
        <v>8</v>
      </c>
      <c r="B25" s="72"/>
      <c r="C25" s="72"/>
      <c r="D25" s="72"/>
      <c r="E25" s="72"/>
      <c r="F25" s="72"/>
    </row>
    <row r="26" spans="1:6">
      <c r="A26" s="67"/>
      <c r="B26" s="67" t="str">
        <f>'Total Budget'!I53</f>
        <v>RTD</v>
      </c>
      <c r="C26" s="67" t="str">
        <f>'Total Budget'!J53</f>
        <v>Coordination</v>
      </c>
      <c r="D26" s="67" t="str">
        <f>'Total Budget'!K53</f>
        <v>Management</v>
      </c>
      <c r="E26" s="67" t="str">
        <f>'Total Budget'!L53</f>
        <v>Other</v>
      </c>
      <c r="F26" s="67" t="str">
        <f>'Total Budget'!M53</f>
        <v>TOTAL</v>
      </c>
    </row>
    <row r="27" spans="1:6">
      <c r="A27" s="67" t="s">
        <v>47</v>
      </c>
      <c r="B27" s="76">
        <f>'Total Budget'!I54</f>
        <v>0</v>
      </c>
      <c r="C27" s="76">
        <f>'Total Budget'!J54</f>
        <v>94253.883899999986</v>
      </c>
      <c r="D27" s="76">
        <f>'Total Budget'!K54</f>
        <v>90665.328000000009</v>
      </c>
      <c r="E27" s="76">
        <f>'Total Budget'!L54</f>
        <v>55088.48799999999</v>
      </c>
      <c r="F27" s="73">
        <f>'Total Budget'!M54</f>
        <v>240007.69989999998</v>
      </c>
    </row>
    <row r="28" spans="1:6">
      <c r="A28" s="67" t="s">
        <v>48</v>
      </c>
      <c r="B28" s="76">
        <f>'Total Budget'!I55</f>
        <v>137108</v>
      </c>
      <c r="C28" s="76">
        <f>'Total Budget'!J55</f>
        <v>39487</v>
      </c>
      <c r="D28" s="76">
        <f>'Total Budget'!K55</f>
        <v>0</v>
      </c>
      <c r="E28" s="76">
        <f>'Total Budget'!L55</f>
        <v>179140.77</v>
      </c>
      <c r="F28" s="73">
        <f>'Total Budget'!M55</f>
        <v>355735.77</v>
      </c>
    </row>
    <row r="29" spans="1:6">
      <c r="A29" s="67" t="s">
        <v>49</v>
      </c>
      <c r="B29" s="76">
        <f>'Total Budget'!I56</f>
        <v>11430</v>
      </c>
      <c r="C29" s="76">
        <f>'Total Budget'!J56</f>
        <v>31952.34</v>
      </c>
      <c r="D29" s="76">
        <f>'Total Budget'!K56</f>
        <v>0</v>
      </c>
      <c r="E29" s="76">
        <f>'Total Budget'!L56</f>
        <v>146522.736</v>
      </c>
      <c r="F29" s="73">
        <f>'Total Budget'!M56</f>
        <v>189905.076</v>
      </c>
    </row>
    <row r="30" spans="1:6">
      <c r="A30" s="67" t="s">
        <v>50</v>
      </c>
      <c r="B30" s="76">
        <f>'Total Budget'!I57</f>
        <v>0</v>
      </c>
      <c r="C30" s="76">
        <f>'Total Budget'!J57</f>
        <v>25676</v>
      </c>
      <c r="D30" s="76">
        <f>'Total Budget'!K57</f>
        <v>0</v>
      </c>
      <c r="E30" s="76">
        <f>'Total Budget'!L57</f>
        <v>250996</v>
      </c>
      <c r="F30" s="73">
        <f>'Total Budget'!M57</f>
        <v>276672</v>
      </c>
    </row>
    <row r="31" spans="1:6">
      <c r="A31" s="67" t="s">
        <v>51</v>
      </c>
      <c r="B31" s="76">
        <f>'Total Budget'!I58</f>
        <v>105283.80499999999</v>
      </c>
      <c r="C31" s="76">
        <f>'Total Budget'!J58</f>
        <v>70727.11</v>
      </c>
      <c r="D31" s="76">
        <f>'Total Budget'!K58</f>
        <v>0</v>
      </c>
      <c r="E31" s="76">
        <f>'Total Budget'!L58</f>
        <v>35022.240860000005</v>
      </c>
      <c r="F31" s="73">
        <f>'Total Budget'!M58</f>
        <v>211033.15586</v>
      </c>
    </row>
    <row r="32" spans="1:6">
      <c r="A32" s="67" t="s">
        <v>53</v>
      </c>
      <c r="B32" s="76">
        <f>'Total Budget'!I59</f>
        <v>0</v>
      </c>
      <c r="C32" s="76">
        <f>'Total Budget'!J59</f>
        <v>49786</v>
      </c>
      <c r="D32" s="76">
        <f>'Total Budget'!K59</f>
        <v>0</v>
      </c>
      <c r="E32" s="76">
        <f>'Total Budget'!L59</f>
        <v>49044</v>
      </c>
      <c r="F32" s="73">
        <f>'Total Budget'!M59</f>
        <v>98830</v>
      </c>
    </row>
    <row r="33" spans="1:6">
      <c r="A33" s="67" t="s">
        <v>4</v>
      </c>
      <c r="B33" s="73">
        <f>'Total Budget'!I60</f>
        <v>253821.80499999999</v>
      </c>
      <c r="C33" s="73">
        <f>'Total Budget'!J60</f>
        <v>311882.33389999997</v>
      </c>
      <c r="D33" s="73">
        <f>'Total Budget'!K60</f>
        <v>90665.328000000009</v>
      </c>
      <c r="E33" s="73">
        <f>'Total Budget'!L60</f>
        <v>715814.23485999997</v>
      </c>
      <c r="F33" s="73">
        <f>'Total Budget'!M60</f>
        <v>1372183.7017600001</v>
      </c>
    </row>
  </sheetData>
  <sheetCalcPr fullCalcOnLoad="1"/>
  <mergeCells count="3">
    <mergeCell ref="A3:H3"/>
    <mergeCell ref="A14:F14"/>
    <mergeCell ref="A25:F25"/>
  </mergeCells>
  <phoneticPr fontId="6" type="noConversion"/>
  <pageMargins left="0.75000000000000011" right="0.75000000000000011" top="1" bottom="1" header="0.5" footer="0.5"/>
  <pageSetup paperSize="10" orientation="landscape" horizontalDpi="4294967292" verticalDpi="429496729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H15"/>
  <sheetViews>
    <sheetView workbookViewId="0">
      <selection activeCell="B15" sqref="B15:F15"/>
    </sheetView>
  </sheetViews>
  <sheetFormatPr baseColWidth="10" defaultRowHeight="13"/>
  <cols>
    <col min="1" max="1" width="22.7109375" customWidth="1"/>
  </cols>
  <sheetData>
    <row r="1" spans="1:8">
      <c r="A1" s="1"/>
      <c r="B1" s="1" t="s">
        <v>185</v>
      </c>
      <c r="C1" s="1" t="s">
        <v>186</v>
      </c>
      <c r="D1" s="1" t="s">
        <v>187</v>
      </c>
      <c r="E1" s="1" t="s">
        <v>188</v>
      </c>
      <c r="F1" s="1" t="s">
        <v>189</v>
      </c>
      <c r="G1" s="1" t="s">
        <v>190</v>
      </c>
      <c r="H1" s="1" t="s">
        <v>191</v>
      </c>
    </row>
    <row r="2" spans="1:8">
      <c r="A2" s="2" t="s">
        <v>192</v>
      </c>
      <c r="B2" s="3"/>
      <c r="C2" s="3"/>
      <c r="D2" s="3">
        <v>2.8</v>
      </c>
      <c r="E2" s="3">
        <v>12.23</v>
      </c>
      <c r="F2" s="3"/>
      <c r="G2" s="3">
        <v>14.11</v>
      </c>
      <c r="H2" s="3">
        <v>29.14</v>
      </c>
    </row>
    <row r="3" spans="1:8">
      <c r="A3" s="2" t="s">
        <v>197</v>
      </c>
      <c r="B3" s="3"/>
      <c r="C3" s="3"/>
      <c r="D3" s="3">
        <v>5346</v>
      </c>
      <c r="E3" s="3">
        <v>20329</v>
      </c>
      <c r="F3" s="3"/>
      <c r="G3" s="3">
        <v>34030</v>
      </c>
      <c r="H3" s="3">
        <f t="shared" ref="H3:H6" si="0">SUM(B3:G3)</f>
        <v>59705</v>
      </c>
    </row>
    <row r="4" spans="1:8">
      <c r="A4" s="2" t="s">
        <v>198</v>
      </c>
      <c r="B4" s="3"/>
      <c r="C4" s="3"/>
      <c r="D4" s="3"/>
      <c r="E4" s="3"/>
      <c r="F4" s="3"/>
      <c r="G4" s="3"/>
      <c r="H4" s="3">
        <f t="shared" si="0"/>
        <v>0</v>
      </c>
    </row>
    <row r="5" spans="1:8">
      <c r="A5" s="2" t="s">
        <v>199</v>
      </c>
      <c r="B5" s="3"/>
      <c r="C5" s="3"/>
      <c r="D5" s="3"/>
      <c r="E5" s="3"/>
      <c r="F5" s="3"/>
      <c r="G5" s="3">
        <v>2463</v>
      </c>
      <c r="H5" s="3">
        <f t="shared" si="0"/>
        <v>2463</v>
      </c>
    </row>
    <row r="6" spans="1:8">
      <c r="A6" s="2" t="s">
        <v>200</v>
      </c>
      <c r="B6" s="3"/>
      <c r="C6" s="3"/>
      <c r="D6" s="3">
        <v>3207</v>
      </c>
      <c r="E6" s="3">
        <v>12198</v>
      </c>
      <c r="F6" s="3"/>
      <c r="G6" s="3">
        <v>21896</v>
      </c>
      <c r="H6" s="3">
        <f t="shared" si="0"/>
        <v>37301</v>
      </c>
    </row>
    <row r="7" spans="1:8">
      <c r="A7" s="2" t="s">
        <v>60</v>
      </c>
      <c r="B7" s="3">
        <f>SUM(B2:B6)</f>
        <v>0</v>
      </c>
      <c r="C7" s="3">
        <f t="shared" ref="C7:H7" si="1">SUM(C2:C6)</f>
        <v>0</v>
      </c>
      <c r="D7" s="3">
        <f t="shared" si="1"/>
        <v>8555.7999999999993</v>
      </c>
      <c r="E7" s="3">
        <f t="shared" si="1"/>
        <v>32539.23</v>
      </c>
      <c r="F7" s="3">
        <f t="shared" si="1"/>
        <v>0</v>
      </c>
      <c r="G7" s="3">
        <f t="shared" si="1"/>
        <v>58403.11</v>
      </c>
      <c r="H7" s="3">
        <f t="shared" si="1"/>
        <v>99498.14</v>
      </c>
    </row>
    <row r="8" spans="1:8">
      <c r="A8" s="2" t="s">
        <v>61</v>
      </c>
      <c r="B8" s="3"/>
      <c r="C8" s="3"/>
      <c r="D8" s="3">
        <v>5720</v>
      </c>
      <c r="E8" s="3">
        <v>32527</v>
      </c>
      <c r="F8" s="3"/>
      <c r="G8" s="3">
        <v>43792</v>
      </c>
      <c r="H8" s="3">
        <f>SUM(B8:G8)</f>
        <v>82039</v>
      </c>
    </row>
    <row r="10" spans="1:8">
      <c r="B10" s="3"/>
      <c r="C10" s="3"/>
      <c r="D10" s="3" t="s">
        <v>193</v>
      </c>
      <c r="E10" s="3" t="s">
        <v>194</v>
      </c>
      <c r="F10" s="3"/>
      <c r="G10" s="3" t="s">
        <v>195</v>
      </c>
      <c r="H10" s="3" t="s">
        <v>196</v>
      </c>
    </row>
    <row r="13" spans="1:8">
      <c r="B13" t="s">
        <v>131</v>
      </c>
      <c r="C13" t="s">
        <v>134</v>
      </c>
      <c r="D13" t="s">
        <v>132</v>
      </c>
      <c r="E13" t="s">
        <v>133</v>
      </c>
      <c r="F13" t="s">
        <v>120</v>
      </c>
    </row>
    <row r="14" spans="1:8">
      <c r="B14" s="35">
        <f>G7</f>
        <v>58403.11</v>
      </c>
      <c r="C14" s="35">
        <f>C7+D7</f>
        <v>8555.7999999999993</v>
      </c>
      <c r="D14" s="35">
        <f>B7</f>
        <v>0</v>
      </c>
      <c r="E14" s="35">
        <f>E7+F7</f>
        <v>32539.23</v>
      </c>
      <c r="F14" s="35">
        <f>SUM(B14:E14)</f>
        <v>99498.14</v>
      </c>
    </row>
    <row r="15" spans="1:8">
      <c r="B15" s="35">
        <f>G8</f>
        <v>43792</v>
      </c>
      <c r="C15" s="35">
        <f>C8+D8</f>
        <v>5720</v>
      </c>
      <c r="D15" s="35">
        <f>B8</f>
        <v>0</v>
      </c>
      <c r="E15" s="35">
        <f>E7+F7</f>
        <v>32539.23</v>
      </c>
      <c r="F15" s="35">
        <f>SUM(B15:E15)</f>
        <v>82051.23</v>
      </c>
    </row>
  </sheetData>
  <phoneticPr fontId="6" type="noConversion"/>
  <pageMargins left="0.75" right="0.75" top="1" bottom="1" header="0.5" footer="0.5"/>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H15"/>
  <sheetViews>
    <sheetView workbookViewId="0">
      <selection activeCell="H2" sqref="H2"/>
    </sheetView>
  </sheetViews>
  <sheetFormatPr baseColWidth="10" defaultColWidth="11" defaultRowHeight="13"/>
  <cols>
    <col min="1" max="1" width="22.7109375" customWidth="1"/>
    <col min="4" max="4" width="12.42578125" customWidth="1"/>
    <col min="7" max="7" width="11.42578125" customWidth="1"/>
  </cols>
  <sheetData>
    <row r="1" spans="1:8">
      <c r="A1" s="1"/>
      <c r="B1" s="1" t="s">
        <v>107</v>
      </c>
      <c r="C1" s="1" t="s">
        <v>108</v>
      </c>
      <c r="D1" s="1" t="s">
        <v>109</v>
      </c>
      <c r="E1" s="1" t="s">
        <v>110</v>
      </c>
      <c r="F1" s="1" t="s">
        <v>111</v>
      </c>
      <c r="G1" s="1" t="s">
        <v>112</v>
      </c>
      <c r="H1" s="1" t="s">
        <v>113</v>
      </c>
    </row>
    <row r="2" spans="1:8">
      <c r="A2" s="2" t="s">
        <v>114</v>
      </c>
      <c r="B2" s="29"/>
      <c r="C2" s="29"/>
      <c r="D2" s="30">
        <v>1.73</v>
      </c>
      <c r="E2" s="29"/>
      <c r="F2" s="30">
        <v>16.54</v>
      </c>
      <c r="G2" s="30">
        <v>2.23</v>
      </c>
      <c r="H2" s="29">
        <f>SUM(B2:G2)</f>
        <v>20.5</v>
      </c>
    </row>
    <row r="3" spans="1:8">
      <c r="A3" s="2" t="s">
        <v>74</v>
      </c>
      <c r="B3" s="29"/>
      <c r="C3" s="29"/>
      <c r="D3" s="29">
        <v>7400</v>
      </c>
      <c r="E3" s="29"/>
      <c r="F3" s="29">
        <v>72775</v>
      </c>
      <c r="G3" s="31">
        <v>8800</v>
      </c>
      <c r="H3" s="29">
        <f t="shared" ref="H3:H6" si="0">SUM(B3:G3)</f>
        <v>88975</v>
      </c>
    </row>
    <row r="4" spans="1:8">
      <c r="A4" s="2" t="s">
        <v>89</v>
      </c>
      <c r="B4" s="29"/>
      <c r="C4" s="29"/>
      <c r="D4" s="29"/>
      <c r="E4" s="29"/>
      <c r="F4" s="29"/>
      <c r="G4" s="29"/>
      <c r="H4" s="29">
        <f t="shared" si="0"/>
        <v>0</v>
      </c>
    </row>
    <row r="5" spans="1:8">
      <c r="A5" s="2" t="s">
        <v>90</v>
      </c>
      <c r="B5" s="29"/>
      <c r="C5" s="29"/>
      <c r="D5" s="31">
        <v>3538</v>
      </c>
      <c r="E5" s="29"/>
      <c r="F5" s="29">
        <v>5123.4799999999996</v>
      </c>
      <c r="G5" s="29"/>
      <c r="H5" s="29">
        <f t="shared" si="0"/>
        <v>8661.48</v>
      </c>
    </row>
    <row r="6" spans="1:8">
      <c r="A6" s="2" t="s">
        <v>91</v>
      </c>
      <c r="B6" s="29"/>
      <c r="C6" s="29"/>
      <c r="D6" s="29">
        <f>(D3+D5)*0.8</f>
        <v>8750.4</v>
      </c>
      <c r="E6" s="29"/>
      <c r="F6" s="29">
        <f t="shared" ref="F6:G6" si="1">(F3+F5)*0.8</f>
        <v>62318.784</v>
      </c>
      <c r="G6" s="29">
        <f t="shared" si="1"/>
        <v>7040</v>
      </c>
      <c r="H6" s="29">
        <f t="shared" si="0"/>
        <v>78109.183999999994</v>
      </c>
    </row>
    <row r="7" spans="1:8">
      <c r="A7" s="2" t="s">
        <v>92</v>
      </c>
      <c r="B7" s="29"/>
      <c r="C7" s="29"/>
      <c r="D7" s="29">
        <f t="shared" ref="D7:F7" si="2">SUM(D3:D6)</f>
        <v>19688.400000000001</v>
      </c>
      <c r="E7" s="29"/>
      <c r="F7" s="29">
        <f t="shared" si="2"/>
        <v>140217.264</v>
      </c>
      <c r="G7" s="29">
        <f>SUM(G3:G6)</f>
        <v>15840</v>
      </c>
      <c r="H7" s="29">
        <f t="shared" ref="H7" si="3">SUM(H2:H6)</f>
        <v>175766.16399999999</v>
      </c>
    </row>
    <row r="8" spans="1:8">
      <c r="A8" s="2" t="s">
        <v>115</v>
      </c>
      <c r="B8" s="29"/>
      <c r="C8" s="29"/>
      <c r="D8" s="29">
        <f>(D3+D5)*1.07</f>
        <v>11703.66</v>
      </c>
      <c r="E8" s="29"/>
      <c r="F8" s="29">
        <f>F7</f>
        <v>140217.264</v>
      </c>
      <c r="G8" s="29">
        <f>G7*0.5</f>
        <v>7920</v>
      </c>
      <c r="H8" s="29">
        <f>SUM(B8:G8)</f>
        <v>159840.924</v>
      </c>
    </row>
    <row r="13" spans="1:8">
      <c r="B13" t="s">
        <v>131</v>
      </c>
      <c r="C13" t="s">
        <v>134</v>
      </c>
      <c r="D13" t="s">
        <v>132</v>
      </c>
      <c r="E13" t="s">
        <v>133</v>
      </c>
      <c r="F13" t="s">
        <v>120</v>
      </c>
    </row>
    <row r="14" spans="1:8">
      <c r="B14" s="35">
        <f>G7</f>
        <v>15840</v>
      </c>
      <c r="C14" s="35">
        <f>C7+D7</f>
        <v>19688.400000000001</v>
      </c>
      <c r="D14" s="35">
        <f>B7</f>
        <v>0</v>
      </c>
      <c r="E14" s="35">
        <f>E7+F7</f>
        <v>140217.264</v>
      </c>
      <c r="F14" s="35">
        <f>SUM(B14:E14)</f>
        <v>175745.66399999999</v>
      </c>
    </row>
    <row r="15" spans="1:8">
      <c r="B15" s="35">
        <f>G8</f>
        <v>7920</v>
      </c>
      <c r="C15" s="35">
        <f>C8+D8</f>
        <v>11703.66</v>
      </c>
      <c r="D15" s="35">
        <f>B8</f>
        <v>0</v>
      </c>
      <c r="E15" s="35">
        <f>E7+F7</f>
        <v>140217.264</v>
      </c>
      <c r="F15" s="35">
        <f>SUM(B15:E15)</f>
        <v>159840.924</v>
      </c>
    </row>
  </sheetData>
  <phoneticPr fontId="6" type="noConversion"/>
  <pageMargins left="0.75" right="0.75" top="1" bottom="1" header="0.5" footer="0.5"/>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H15"/>
  <sheetViews>
    <sheetView workbookViewId="0">
      <selection activeCell="B15" sqref="B15:F15"/>
    </sheetView>
  </sheetViews>
  <sheetFormatPr baseColWidth="10" defaultRowHeight="13"/>
  <cols>
    <col min="1" max="1" width="22.7109375" customWidth="1"/>
  </cols>
  <sheetData>
    <row r="1" spans="1:8">
      <c r="A1" s="1"/>
      <c r="B1" s="1" t="s">
        <v>185</v>
      </c>
      <c r="C1" s="1" t="s">
        <v>186</v>
      </c>
      <c r="D1" s="1" t="s">
        <v>187</v>
      </c>
      <c r="E1" s="1" t="s">
        <v>188</v>
      </c>
      <c r="F1" s="1" t="s">
        <v>189</v>
      </c>
      <c r="G1" s="1" t="s">
        <v>190</v>
      </c>
      <c r="H1" s="1" t="s">
        <v>191</v>
      </c>
    </row>
    <row r="2" spans="1:8">
      <c r="A2" s="2" t="s">
        <v>192</v>
      </c>
      <c r="B2" s="3"/>
      <c r="C2" s="3"/>
      <c r="D2" s="3">
        <v>2</v>
      </c>
      <c r="E2" s="3">
        <v>17.170000000000002</v>
      </c>
      <c r="F2" s="3"/>
      <c r="G2" s="3"/>
      <c r="H2" s="3">
        <f>SUM(B2:G2)</f>
        <v>19.170000000000002</v>
      </c>
    </row>
    <row r="3" spans="1:8">
      <c r="A3" s="2" t="s">
        <v>74</v>
      </c>
      <c r="B3" s="3"/>
      <c r="C3" s="3"/>
      <c r="D3" s="3">
        <v>1504</v>
      </c>
      <c r="E3" s="3">
        <v>188456</v>
      </c>
      <c r="F3" s="3"/>
      <c r="G3" s="3"/>
      <c r="H3" s="3">
        <f t="shared" ref="H3:H4" si="0">SUM(B3:G3)</f>
        <v>189960</v>
      </c>
    </row>
    <row r="4" spans="1:8">
      <c r="A4" s="2" t="s">
        <v>89</v>
      </c>
      <c r="B4" s="3"/>
      <c r="C4" s="3"/>
      <c r="D4" s="3">
        <v>0</v>
      </c>
      <c r="E4" s="3">
        <v>3162</v>
      </c>
      <c r="F4" s="3"/>
      <c r="G4" s="3"/>
      <c r="H4" s="3">
        <f t="shared" si="0"/>
        <v>3162</v>
      </c>
    </row>
    <row r="5" spans="1:8">
      <c r="A5" s="2" t="s">
        <v>90</v>
      </c>
      <c r="B5" s="3"/>
      <c r="C5" s="3"/>
      <c r="D5" s="3">
        <v>0</v>
      </c>
      <c r="E5" s="3">
        <v>25336</v>
      </c>
      <c r="F5" s="3"/>
      <c r="G5" s="3"/>
      <c r="H5" s="3">
        <f>SUM(B5:G5)</f>
        <v>25336</v>
      </c>
    </row>
    <row r="6" spans="1:8">
      <c r="A6" s="2" t="s">
        <v>43</v>
      </c>
      <c r="B6" s="3"/>
      <c r="C6" s="3"/>
      <c r="D6" s="3">
        <v>300</v>
      </c>
      <c r="E6" s="3">
        <v>42758</v>
      </c>
      <c r="F6" s="3"/>
      <c r="G6" s="3"/>
      <c r="H6" s="3">
        <f>SUM(B6:G6)</f>
        <v>43058</v>
      </c>
    </row>
    <row r="7" spans="1:8">
      <c r="A7" s="2" t="s">
        <v>44</v>
      </c>
      <c r="B7" s="3">
        <f>SUM(B2:B6)</f>
        <v>0</v>
      </c>
      <c r="C7" s="3">
        <f t="shared" ref="C7:G7" si="1">SUM(C2:C6)</f>
        <v>0</v>
      </c>
      <c r="D7" s="3">
        <f>SUM(D3:D6)</f>
        <v>1804</v>
      </c>
      <c r="E7" s="3">
        <f>SUM(E3:E6)</f>
        <v>259712</v>
      </c>
      <c r="F7" s="3">
        <f t="shared" si="1"/>
        <v>0</v>
      </c>
      <c r="G7" s="3">
        <f t="shared" si="1"/>
        <v>0</v>
      </c>
      <c r="H7" s="3">
        <f>SUM(H3:H6)</f>
        <v>261516</v>
      </c>
    </row>
    <row r="8" spans="1:8">
      <c r="A8" s="2" t="s">
        <v>45</v>
      </c>
      <c r="B8" s="3"/>
      <c r="C8" s="3"/>
      <c r="D8" s="3">
        <v>1609</v>
      </c>
      <c r="E8" s="3">
        <v>259712</v>
      </c>
      <c r="F8" s="3"/>
      <c r="G8" s="3"/>
      <c r="H8" s="3">
        <f>SUM(B8:G8)</f>
        <v>261321</v>
      </c>
    </row>
    <row r="13" spans="1:8">
      <c r="B13" t="s">
        <v>131</v>
      </c>
      <c r="C13" t="s">
        <v>134</v>
      </c>
      <c r="D13" t="s">
        <v>132</v>
      </c>
      <c r="E13" t="s">
        <v>133</v>
      </c>
      <c r="F13" t="s">
        <v>120</v>
      </c>
    </row>
    <row r="14" spans="1:8">
      <c r="B14" s="35">
        <f>G7</f>
        <v>0</v>
      </c>
      <c r="C14" s="35">
        <f>C7+D7</f>
        <v>1804</v>
      </c>
      <c r="D14" s="35">
        <f>B7</f>
        <v>0</v>
      </c>
      <c r="E14" s="35">
        <f>E7+F7</f>
        <v>259712</v>
      </c>
      <c r="F14" s="35">
        <f>SUM(B14:E14)</f>
        <v>261516</v>
      </c>
    </row>
    <row r="15" spans="1:8">
      <c r="B15" s="35">
        <f>G8</f>
        <v>0</v>
      </c>
      <c r="C15" s="35">
        <f>C8+D8</f>
        <v>1609</v>
      </c>
      <c r="D15" s="35">
        <f>B8</f>
        <v>0</v>
      </c>
      <c r="E15" s="35">
        <f>E7+F7</f>
        <v>259712</v>
      </c>
      <c r="F15" s="35">
        <f>SUM(B15:E15)</f>
        <v>261321</v>
      </c>
    </row>
  </sheetData>
  <phoneticPr fontId="6" type="noConversion"/>
  <pageMargins left="0.75" right="0.75" top="1" bottom="1" header="0.5" footer="0.5"/>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H15"/>
  <sheetViews>
    <sheetView workbookViewId="0">
      <selection activeCell="B15" sqref="B15:F15"/>
    </sheetView>
  </sheetViews>
  <sheetFormatPr baseColWidth="10" defaultRowHeight="13"/>
  <cols>
    <col min="1" max="1" width="22.7109375" customWidth="1"/>
  </cols>
  <sheetData>
    <row r="1" spans="1:8">
      <c r="A1" s="1"/>
      <c r="B1" s="1" t="s">
        <v>185</v>
      </c>
      <c r="C1" s="1" t="s">
        <v>186</v>
      </c>
      <c r="D1" s="1" t="s">
        <v>187</v>
      </c>
      <c r="E1" s="1" t="s">
        <v>188</v>
      </c>
      <c r="F1" s="1" t="s">
        <v>189</v>
      </c>
      <c r="G1" s="1" t="s">
        <v>190</v>
      </c>
      <c r="H1" s="1" t="s">
        <v>191</v>
      </c>
    </row>
    <row r="2" spans="1:8">
      <c r="A2" s="2" t="s">
        <v>192</v>
      </c>
      <c r="B2" s="3">
        <v>0</v>
      </c>
      <c r="C2" s="3">
        <v>2.56</v>
      </c>
      <c r="D2" s="3">
        <v>1.18</v>
      </c>
      <c r="E2" s="3">
        <v>3.16</v>
      </c>
      <c r="F2" s="3">
        <v>0</v>
      </c>
      <c r="G2" s="3">
        <v>11.09</v>
      </c>
      <c r="H2" s="3">
        <f>SUM(B2:G2)</f>
        <v>17.990000000000002</v>
      </c>
    </row>
    <row r="3" spans="1:8">
      <c r="A3" s="2" t="s">
        <v>74</v>
      </c>
      <c r="B3" s="3"/>
      <c r="C3" s="3">
        <v>15246.9</v>
      </c>
      <c r="D3" s="3">
        <v>7027.9</v>
      </c>
      <c r="E3" s="3">
        <v>15584.91</v>
      </c>
      <c r="F3" s="3"/>
      <c r="G3" s="3">
        <v>69617.64</v>
      </c>
      <c r="H3" s="3">
        <f t="shared" ref="H3:H6" si="0">SUM(B3:G3)</f>
        <v>107477.35</v>
      </c>
    </row>
    <row r="4" spans="1:8">
      <c r="A4" s="2" t="s">
        <v>89</v>
      </c>
      <c r="B4" s="3"/>
      <c r="C4" s="3"/>
      <c r="D4" s="3"/>
      <c r="E4" s="3"/>
      <c r="F4" s="3"/>
      <c r="G4" s="3"/>
      <c r="H4" s="3">
        <f t="shared" si="0"/>
        <v>0</v>
      </c>
    </row>
    <row r="5" spans="1:8">
      <c r="A5" s="2" t="s">
        <v>90</v>
      </c>
      <c r="B5" s="3"/>
      <c r="C5" s="3"/>
      <c r="D5" s="3">
        <v>3745.85</v>
      </c>
      <c r="E5" s="3"/>
      <c r="F5" s="3"/>
      <c r="G5" s="3"/>
      <c r="H5" s="3">
        <f t="shared" si="0"/>
        <v>3745.85</v>
      </c>
    </row>
    <row r="6" spans="1:8">
      <c r="A6" s="2" t="s">
        <v>91</v>
      </c>
      <c r="B6" s="3"/>
      <c r="C6" s="3">
        <v>17134.900000000001</v>
      </c>
      <c r="D6" s="3">
        <v>7898.15</v>
      </c>
      <c r="E6" s="3">
        <v>21059.849139999998</v>
      </c>
      <c r="F6" s="3"/>
      <c r="G6" s="3">
        <v>74040.746969999993</v>
      </c>
      <c r="H6" s="3">
        <f t="shared" si="0"/>
        <v>120133.64611</v>
      </c>
    </row>
    <row r="7" spans="1:8">
      <c r="A7" s="2" t="s">
        <v>92</v>
      </c>
      <c r="B7" s="3">
        <f t="shared" ref="B7:F7" si="1">SUM(B3:B6)</f>
        <v>0</v>
      </c>
      <c r="C7" s="3">
        <f t="shared" si="1"/>
        <v>32381.800000000003</v>
      </c>
      <c r="D7" s="3">
        <f t="shared" si="1"/>
        <v>18671.900000000001</v>
      </c>
      <c r="E7" s="3">
        <f t="shared" si="1"/>
        <v>36644.759139999995</v>
      </c>
      <c r="F7" s="3">
        <f t="shared" si="1"/>
        <v>0</v>
      </c>
      <c r="G7" s="3">
        <f>SUM(G3:G6)</f>
        <v>143658.38696999999</v>
      </c>
      <c r="H7" s="3">
        <f t="shared" ref="H7" si="2">SUM(H2:H6)</f>
        <v>231374.83611000003</v>
      </c>
    </row>
    <row r="8" spans="1:8">
      <c r="A8" s="2" t="s">
        <v>93</v>
      </c>
      <c r="B8" s="3"/>
      <c r="C8" s="3">
        <v>18878.2</v>
      </c>
      <c r="D8" s="3">
        <v>8701.69</v>
      </c>
      <c r="E8" s="3">
        <v>36644.759999999995</v>
      </c>
      <c r="F8" s="3"/>
      <c r="G8" s="3">
        <v>71829.195000000007</v>
      </c>
      <c r="H8" s="3">
        <f>SUM(B8:G8)</f>
        <v>136053.845</v>
      </c>
    </row>
    <row r="13" spans="1:8">
      <c r="B13" t="s">
        <v>131</v>
      </c>
      <c r="C13" t="s">
        <v>134</v>
      </c>
      <c r="D13" t="s">
        <v>132</v>
      </c>
      <c r="E13" t="s">
        <v>133</v>
      </c>
      <c r="F13" t="s">
        <v>120</v>
      </c>
    </row>
    <row r="14" spans="1:8">
      <c r="B14" s="35">
        <f>G7</f>
        <v>143658.38696999999</v>
      </c>
      <c r="C14" s="35">
        <f>C7+D7</f>
        <v>51053.700000000004</v>
      </c>
      <c r="D14" s="35">
        <f>B7</f>
        <v>0</v>
      </c>
      <c r="E14" s="35">
        <f>E7+F7</f>
        <v>36644.759139999995</v>
      </c>
      <c r="F14" s="35">
        <f>SUM(B14:E14)</f>
        <v>231356.84610999998</v>
      </c>
    </row>
    <row r="15" spans="1:8">
      <c r="B15" s="35">
        <f>G8</f>
        <v>71829.195000000007</v>
      </c>
      <c r="C15" s="35">
        <f>C8+D8</f>
        <v>27579.89</v>
      </c>
      <c r="D15" s="35">
        <f>B8</f>
        <v>0</v>
      </c>
      <c r="E15" s="35">
        <f>E7+F7</f>
        <v>36644.759139999995</v>
      </c>
      <c r="F15" s="35">
        <f>SUM(B15:E15)</f>
        <v>136053.84414</v>
      </c>
    </row>
  </sheetData>
  <sheetCalcPr fullCalcOnLoad="1"/>
  <phoneticPr fontId="6" type="noConversion"/>
  <pageMargins left="0.75" right="0.75" top="1" bottom="1" header="0.5" footer="0.5"/>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H15"/>
  <sheetViews>
    <sheetView workbookViewId="0">
      <selection activeCell="B14" sqref="B14:F14"/>
    </sheetView>
  </sheetViews>
  <sheetFormatPr baseColWidth="10" defaultColWidth="11" defaultRowHeight="13"/>
  <cols>
    <col min="1" max="1" width="22.7109375" customWidth="1"/>
  </cols>
  <sheetData>
    <row r="1" spans="1:8">
      <c r="A1" s="1"/>
      <c r="B1" s="1" t="s">
        <v>162</v>
      </c>
      <c r="C1" s="1" t="s">
        <v>163</v>
      </c>
      <c r="D1" s="1" t="s">
        <v>164</v>
      </c>
      <c r="E1" s="1" t="s">
        <v>165</v>
      </c>
      <c r="F1" s="1" t="s">
        <v>166</v>
      </c>
      <c r="G1" s="1" t="s">
        <v>167</v>
      </c>
      <c r="H1" s="1" t="s">
        <v>168</v>
      </c>
    </row>
    <row r="2" spans="1:8">
      <c r="A2" s="2" t="s">
        <v>169</v>
      </c>
      <c r="B2" s="3"/>
      <c r="C2" s="3"/>
      <c r="D2" s="3">
        <f>0+2+1.8+1.74</f>
        <v>5.54</v>
      </c>
      <c r="E2" s="3"/>
      <c r="F2" s="3">
        <f>1.5+1.5+1.5+1.5</f>
        <v>6</v>
      </c>
      <c r="G2" s="3"/>
      <c r="H2" s="3">
        <f>SUM(B2:G2)</f>
        <v>11.54</v>
      </c>
    </row>
    <row r="3" spans="1:8">
      <c r="A3" s="2" t="s">
        <v>19</v>
      </c>
      <c r="B3" s="3"/>
      <c r="C3" s="3"/>
      <c r="D3" s="3">
        <v>25047</v>
      </c>
      <c r="E3" s="3"/>
      <c r="F3" s="3">
        <v>15797</v>
      </c>
      <c r="G3" s="3"/>
      <c r="H3" s="3">
        <f>SUM(B3:G3)</f>
        <v>40844</v>
      </c>
    </row>
    <row r="4" spans="1:8">
      <c r="A4" s="2" t="s">
        <v>22</v>
      </c>
      <c r="B4" s="3"/>
      <c r="C4" s="3"/>
      <c r="D4" s="3"/>
      <c r="E4" s="3"/>
      <c r="F4" s="3"/>
      <c r="G4" s="3"/>
      <c r="H4" s="3">
        <f>SUM(B4:G4)</f>
        <v>0</v>
      </c>
    </row>
    <row r="5" spans="1:8">
      <c r="A5" s="2" t="s">
        <v>170</v>
      </c>
      <c r="B5" s="3"/>
      <c r="C5" s="3"/>
      <c r="D5" s="3">
        <v>4574</v>
      </c>
      <c r="E5" s="3"/>
      <c r="F5" s="3">
        <v>966</v>
      </c>
      <c r="G5" s="3"/>
      <c r="H5" s="3">
        <f>SUM(B5:G5)</f>
        <v>5540</v>
      </c>
    </row>
    <row r="6" spans="1:8">
      <c r="A6" s="2" t="s">
        <v>159</v>
      </c>
      <c r="B6" s="3"/>
      <c r="C6" s="3"/>
      <c r="D6" s="3">
        <v>17772</v>
      </c>
      <c r="E6" s="3"/>
      <c r="F6" s="3">
        <v>10057</v>
      </c>
      <c r="G6" s="3"/>
      <c r="H6" s="3">
        <f>SUM(B6:G6)</f>
        <v>27829</v>
      </c>
    </row>
    <row r="7" spans="1:8">
      <c r="A7" s="2" t="s">
        <v>171</v>
      </c>
      <c r="B7" s="3">
        <f t="shared" ref="B7:H7" si="0">SUM(B3:B6)</f>
        <v>0</v>
      </c>
      <c r="C7" s="3">
        <f t="shared" si="0"/>
        <v>0</v>
      </c>
      <c r="D7" s="3">
        <f t="shared" si="0"/>
        <v>47393</v>
      </c>
      <c r="E7" s="3">
        <f t="shared" si="0"/>
        <v>0</v>
      </c>
      <c r="F7" s="3">
        <f t="shared" si="0"/>
        <v>26820</v>
      </c>
      <c r="G7" s="3">
        <f t="shared" si="0"/>
        <v>0</v>
      </c>
      <c r="H7" s="3">
        <f t="shared" si="0"/>
        <v>74213</v>
      </c>
    </row>
    <row r="8" spans="1:8">
      <c r="A8" s="2" t="s">
        <v>172</v>
      </c>
      <c r="B8" s="3"/>
      <c r="C8" s="3"/>
      <c r="D8" s="3">
        <v>31694</v>
      </c>
      <c r="E8" s="3"/>
      <c r="F8" s="3">
        <v>26820</v>
      </c>
      <c r="G8" s="3"/>
      <c r="H8" s="3">
        <f>SUM(B8:G8)</f>
        <v>58514</v>
      </c>
    </row>
    <row r="13" spans="1:8">
      <c r="B13" t="s">
        <v>131</v>
      </c>
      <c r="C13" t="s">
        <v>134</v>
      </c>
      <c r="D13" t="s">
        <v>132</v>
      </c>
      <c r="E13" t="s">
        <v>133</v>
      </c>
      <c r="F13" t="s">
        <v>120</v>
      </c>
    </row>
    <row r="14" spans="1:8">
      <c r="B14" s="35">
        <f>G7</f>
        <v>0</v>
      </c>
      <c r="C14" s="35">
        <f>C7+D7</f>
        <v>47393</v>
      </c>
      <c r="D14" s="35">
        <f>B7</f>
        <v>0</v>
      </c>
      <c r="E14" s="35">
        <f>E7+F7</f>
        <v>26820</v>
      </c>
      <c r="F14" s="35">
        <f>SUM(B14:E14)</f>
        <v>74213</v>
      </c>
    </row>
    <row r="15" spans="1:8">
      <c r="B15" s="35">
        <f>G8</f>
        <v>0</v>
      </c>
      <c r="C15" s="35">
        <f>C8+D8</f>
        <v>31694</v>
      </c>
      <c r="D15" s="35">
        <f>B8</f>
        <v>0</v>
      </c>
      <c r="E15" s="35">
        <f>E7+F7</f>
        <v>26820</v>
      </c>
      <c r="F15" s="35">
        <f>SUM(B15:E15)</f>
        <v>58514</v>
      </c>
    </row>
  </sheetData>
  <sheetCalcPr fullCalcOnLoad="1"/>
  <phoneticPr fontId="6" type="noConversion"/>
  <pageMargins left="0.75" right="0.75" top="1" bottom="1" header="0.51180555555555496" footer="0.51180555555555496"/>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2:D6"/>
  <sheetViews>
    <sheetView workbookViewId="0">
      <selection activeCell="D3" sqref="D3"/>
    </sheetView>
  </sheetViews>
  <sheetFormatPr baseColWidth="10" defaultRowHeight="13"/>
  <cols>
    <col min="1" max="1" width="12.5703125" customWidth="1"/>
    <col min="2" max="2" width="18" customWidth="1"/>
    <col min="3" max="3" width="10.42578125" customWidth="1"/>
    <col min="4" max="4" width="23.85546875" customWidth="1"/>
  </cols>
  <sheetData>
    <row r="2" spans="1:4">
      <c r="A2" s="1" t="s">
        <v>62</v>
      </c>
      <c r="B2" s="1" t="s">
        <v>63</v>
      </c>
      <c r="C2" s="1" t="s">
        <v>64</v>
      </c>
      <c r="D2" s="1" t="s">
        <v>65</v>
      </c>
    </row>
    <row r="3" spans="1:4" ht="26">
      <c r="A3" t="s">
        <v>116</v>
      </c>
      <c r="B3" t="s">
        <v>67</v>
      </c>
      <c r="C3" s="3">
        <v>172938.16</v>
      </c>
      <c r="D3" s="4" t="s">
        <v>34</v>
      </c>
    </row>
    <row r="4" spans="1:4" ht="52">
      <c r="A4" t="s">
        <v>117</v>
      </c>
      <c r="B4" t="s">
        <v>70</v>
      </c>
      <c r="C4" s="3">
        <v>13247.560000000001</v>
      </c>
      <c r="D4" s="4" t="s">
        <v>10</v>
      </c>
    </row>
    <row r="5" spans="1:4">
      <c r="A5" t="s">
        <v>116</v>
      </c>
      <c r="B5" t="s">
        <v>72</v>
      </c>
      <c r="C5" s="3">
        <v>111711.432</v>
      </c>
      <c r="D5" s="4"/>
    </row>
    <row r="6" spans="1:4">
      <c r="A6" s="6"/>
      <c r="B6" s="6" t="s">
        <v>73</v>
      </c>
      <c r="C6" s="7">
        <f>SUM(C3:C5)</f>
        <v>297897.152</v>
      </c>
      <c r="D6" s="6"/>
    </row>
  </sheetData>
  <sheetCalcPr fullCalcOnLoad="1"/>
  <phoneticPr fontId="6" type="noConversion"/>
  <pageMargins left="0.75" right="0.75" top="1" bottom="1" header="0.5" footer="0.5"/>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2:D6"/>
  <sheetViews>
    <sheetView workbookViewId="0">
      <selection activeCell="B25" sqref="B25"/>
    </sheetView>
  </sheetViews>
  <sheetFormatPr baseColWidth="10" defaultRowHeight="13"/>
  <cols>
    <col min="1" max="1" width="12.5703125" customWidth="1"/>
    <col min="2" max="2" width="18" customWidth="1"/>
    <col min="3" max="3" width="10.42578125" customWidth="1"/>
    <col min="4" max="4" width="23.85546875" customWidth="1"/>
  </cols>
  <sheetData>
    <row r="2" spans="1:4">
      <c r="A2" s="1" t="s">
        <v>62</v>
      </c>
      <c r="B2" s="1" t="s">
        <v>63</v>
      </c>
      <c r="C2" s="1" t="s">
        <v>64</v>
      </c>
      <c r="D2" s="1" t="s">
        <v>65</v>
      </c>
    </row>
    <row r="3" spans="1:4" ht="39">
      <c r="A3" t="s">
        <v>66</v>
      </c>
      <c r="B3" t="s">
        <v>67</v>
      </c>
      <c r="C3" s="3">
        <v>59705</v>
      </c>
      <c r="D3" s="4" t="s">
        <v>68</v>
      </c>
    </row>
    <row r="4" spans="1:4">
      <c r="A4" s="5">
        <v>6</v>
      </c>
      <c r="B4" t="s">
        <v>69</v>
      </c>
      <c r="C4" s="3">
        <v>2463</v>
      </c>
      <c r="D4" s="4" t="s">
        <v>70</v>
      </c>
    </row>
    <row r="5" spans="1:4">
      <c r="A5" t="s">
        <v>71</v>
      </c>
      <c r="B5" t="s">
        <v>72</v>
      </c>
      <c r="C5" s="3">
        <v>37301</v>
      </c>
      <c r="D5" s="4"/>
    </row>
    <row r="6" spans="1:4">
      <c r="A6" s="6"/>
      <c r="B6" s="6" t="s">
        <v>73</v>
      </c>
      <c r="C6" s="7">
        <f>SUM(C3:C5)</f>
        <v>99469</v>
      </c>
      <c r="D6" s="6"/>
    </row>
  </sheetData>
  <sheetCalcPr fullCalcOnLoad="1"/>
  <phoneticPr fontId="6" type="noConversion"/>
  <pageMargins left="0.75" right="0.75" top="1" bottom="1" header="0.5" footer="0.5"/>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2:E7"/>
  <sheetViews>
    <sheetView workbookViewId="0">
      <selection activeCell="E3" sqref="E3"/>
    </sheetView>
  </sheetViews>
  <sheetFormatPr baseColWidth="10" defaultColWidth="11" defaultRowHeight="13"/>
  <cols>
    <col min="1" max="1" width="12.5703125" customWidth="1"/>
    <col min="2" max="2" width="16.85546875" customWidth="1"/>
    <col min="3" max="3" width="10.42578125" customWidth="1"/>
    <col min="4" max="4" width="33.85546875" customWidth="1"/>
  </cols>
  <sheetData>
    <row r="2" spans="1:5">
      <c r="A2" s="1" t="s">
        <v>62</v>
      </c>
      <c r="B2" s="1" t="s">
        <v>63</v>
      </c>
      <c r="C2" s="1" t="s">
        <v>64</v>
      </c>
      <c r="D2" s="1" t="s">
        <v>65</v>
      </c>
    </row>
    <row r="3" spans="1:5" ht="39">
      <c r="A3" t="s">
        <v>84</v>
      </c>
      <c r="B3" t="s">
        <v>67</v>
      </c>
      <c r="C3" s="25">
        <f>[1]GRNET!H3</f>
        <v>88975</v>
      </c>
      <c r="D3" s="26" t="s">
        <v>6</v>
      </c>
      <c r="E3" s="27"/>
    </row>
    <row r="4" spans="1:5">
      <c r="A4">
        <v>4</v>
      </c>
      <c r="B4" t="s">
        <v>85</v>
      </c>
      <c r="C4" s="25">
        <v>0</v>
      </c>
      <c r="D4" s="4"/>
    </row>
    <row r="5" spans="1:5" ht="78">
      <c r="A5">
        <v>2</v>
      </c>
      <c r="B5" t="s">
        <v>86</v>
      </c>
      <c r="C5" s="25">
        <f>[1]GRNET!H5</f>
        <v>8661.48</v>
      </c>
      <c r="D5" s="26" t="s">
        <v>104</v>
      </c>
    </row>
    <row r="6" spans="1:5">
      <c r="A6" t="s">
        <v>105</v>
      </c>
      <c r="B6" t="s">
        <v>72</v>
      </c>
      <c r="C6" s="25">
        <f>[1]GRNET!H6</f>
        <v>78109.183999999994</v>
      </c>
      <c r="D6" s="26" t="s">
        <v>106</v>
      </c>
    </row>
    <row r="7" spans="1:5">
      <c r="A7" s="6"/>
      <c r="B7" s="6" t="s">
        <v>73</v>
      </c>
      <c r="C7" s="28">
        <f>SUM(C3:C6)</f>
        <v>175745.66399999999</v>
      </c>
      <c r="D7" s="6"/>
    </row>
  </sheetData>
  <sheetCalcPr fullCalcOnLoad="1"/>
  <phoneticPr fontId="6" type="noConversion"/>
  <pageMargins left="0.75" right="0.75" top="1" bottom="1" header="0.5" footer="0.5"/>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CNRS</vt:lpstr>
      <vt:lpstr>UCM</vt:lpstr>
      <vt:lpstr>GRNET</vt:lpstr>
      <vt:lpstr>SixSq</vt:lpstr>
      <vt:lpstr>TID</vt:lpstr>
      <vt:lpstr>TCD</vt:lpstr>
      <vt:lpstr>CNRS Summary</vt:lpstr>
      <vt:lpstr>UCM Summary</vt:lpstr>
      <vt:lpstr>GRNET Summary</vt:lpstr>
      <vt:lpstr>SixSq Summary</vt:lpstr>
      <vt:lpstr>TID Summary</vt:lpstr>
      <vt:lpstr>TCD Summary</vt:lpstr>
      <vt:lpstr>Total Effort</vt:lpstr>
      <vt:lpstr>Total Budget</vt:lpstr>
      <vt:lpstr>WT8</vt:lpstr>
      <vt:lpstr>Y2</vt:lpstr>
    </vt:vector>
  </TitlesOfParts>
  <Company>SixSq Sàrl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dc:creator>
  <cp:lastModifiedBy>Charles</cp:lastModifiedBy>
  <dcterms:created xsi:type="dcterms:W3CDTF">2011-09-06T14:30:22Z</dcterms:created>
  <dcterms:modified xsi:type="dcterms:W3CDTF">2011-09-09T06:39:27Z</dcterms:modified>
</cp:coreProperties>
</file>